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Data" sheetId="1" r:id="rId1"/>
    <sheet name="Proceedings" sheetId="2" r:id="rId2"/>
    <sheet name="Cash bill" sheetId="3" r:id="rId3"/>
    <sheet name="non drawal certificate" sheetId="4" r:id="rId4"/>
    <sheet name="Data for APTC 47" sheetId="5" r:id="rId5"/>
    <sheet name="47 cover page" sheetId="6" r:id="rId6"/>
    <sheet name="47 back page" sheetId="7" r:id="rId7"/>
    <sheet name="Paper Token,101" sheetId="8" r:id="rId8"/>
  </sheets>
  <externalReferences>
    <externalReference r:id="rId11"/>
    <externalReference r:id="rId12"/>
  </externalReferences>
  <definedNames>
    <definedName name="_xlnm.Print_Area" localSheetId="5">'47 cover page'!$A$1:$Q$59</definedName>
    <definedName name="_xlnm.Print_Area" localSheetId="7">'Paper Token,101'!$A$1:$AT$40</definedName>
  </definedNames>
  <calcPr fullCalcOnLoad="1"/>
</workbook>
</file>

<file path=xl/sharedStrings.xml><?xml version="1.0" encoding="utf-8"?>
<sst xmlns="http://schemas.openxmlformats.org/spreadsheetml/2006/main" count="509" uniqueCount="265">
  <si>
    <t>O R D E R:</t>
  </si>
  <si>
    <t>Cash</t>
  </si>
  <si>
    <t>To</t>
  </si>
  <si>
    <t>Copy to the Bill</t>
  </si>
  <si>
    <t>Total</t>
  </si>
  <si>
    <t>Sub:</t>
  </si>
  <si>
    <t>Ref:</t>
  </si>
  <si>
    <t xml:space="preserve">                                                                                        </t>
  </si>
  <si>
    <t>                                                                                           </t>
  </si>
  <si>
    <t>                                                                                               </t>
  </si>
  <si>
    <t>Name of the Employee</t>
  </si>
  <si>
    <t>Designation</t>
  </si>
  <si>
    <t>School/ Office</t>
  </si>
  <si>
    <t>PAY</t>
  </si>
  <si>
    <t>DA</t>
  </si>
  <si>
    <t>HRA</t>
  </si>
  <si>
    <t>DDO NAME</t>
  </si>
  <si>
    <t>DDO Designation</t>
  </si>
  <si>
    <t xml:space="preserve">Proceedings </t>
  </si>
  <si>
    <t>RC NO</t>
  </si>
  <si>
    <t xml:space="preserve">date </t>
  </si>
  <si>
    <t>Department</t>
  </si>
  <si>
    <t>MPUP SCHOOL, Sidhardha Nagar</t>
  </si>
  <si>
    <t>G Vijaya Kumari</t>
  </si>
  <si>
    <t>2/MEO/2018-19</t>
  </si>
  <si>
    <t>SNo</t>
  </si>
  <si>
    <t>Pay</t>
  </si>
  <si>
    <t>PT</t>
  </si>
  <si>
    <t>Net</t>
  </si>
  <si>
    <t>TOTAL</t>
  </si>
  <si>
    <t>Office of the DDO</t>
  </si>
  <si>
    <t>Office of MEO, Nuzvid</t>
  </si>
  <si>
    <t>CPS</t>
  </si>
  <si>
    <t>RPS 2015 Arrears from 02-06-2014 to 31-03-2015</t>
  </si>
  <si>
    <t>CFMS NO</t>
  </si>
  <si>
    <t>2) G.O. M.S.No.98 Finance(PC, T A) Department Dated : 26-06-2018</t>
  </si>
  <si>
    <t xml:space="preserve">                 In the reference 1st read above the Government of Andhra Pradesh ordered the separate orders will be issued detailing the modality for payment of arrears of salary in Revised Scales of Pay 2015 for the Period  from 02-06-2014 to 31-03-2015. </t>
  </si>
  <si>
    <t>Mandal Educational Officer</t>
  </si>
  <si>
    <t>Primary Education</t>
  </si>
  <si>
    <t>1) G.O.M.S.No:46 Finance(HRM.V-PC) Department Dated 30-04-2018</t>
  </si>
  <si>
    <t>Copy to STO/ATO</t>
  </si>
  <si>
    <t>Name &amp; Designation</t>
  </si>
  <si>
    <r>
      <rPr>
        <b/>
        <sz val="22"/>
        <color indexed="9"/>
        <rFont val="Bradley Hand ITC"/>
        <family val="4"/>
      </rPr>
      <t>Data sheet for PRC 2015 ARREARS</t>
    </r>
    <r>
      <rPr>
        <b/>
        <sz val="20"/>
        <color indexed="9"/>
        <rFont val="Bradley Hand ITC"/>
        <family val="4"/>
      </rPr>
      <t xml:space="preserve">
</t>
    </r>
    <r>
      <rPr>
        <b/>
        <sz val="12"/>
        <color indexed="9"/>
        <rFont val="Comic Sans MS"/>
        <family val="4"/>
      </rPr>
      <t>Prepared bY Ch Nagendra Rao, 
Cell : 9440297273</t>
    </r>
  </si>
  <si>
    <t>http://employeesnews.org/ap-teachers-prc-arrears.php</t>
  </si>
  <si>
    <t>for PRC arrears click on below link</t>
  </si>
  <si>
    <t>Non-drawal Certificate</t>
  </si>
  <si>
    <t>CCA</t>
  </si>
  <si>
    <t>            The above individual informed that if any amount paid in excess of the eligible amount, the same will be recovered from him in lumsum as and when such irregularity brought to light.</t>
  </si>
  <si>
    <t>SGT</t>
  </si>
  <si>
    <t>RPS 2015 diff.Amount</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</si>
  <si>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</si>
  <si>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</si>
  <si>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</si>
  <si>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</si>
  <si>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</si>
  <si>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</si>
  <si>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</si>
  <si>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</si>
  <si>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</si>
  <si>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</si>
  <si>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</si>
  <si>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</si>
  <si>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</si>
  <si>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</si>
  <si>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</si>
  <si>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</si>
  <si>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</si>
  <si>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</si>
  <si>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</si>
  <si>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 xml:space="preserve">Twenty </t>
  </si>
  <si>
    <t xml:space="preserve">Thirty </t>
  </si>
  <si>
    <t xml:space="preserve">Forty </t>
  </si>
  <si>
    <t xml:space="preserve">Fifty </t>
  </si>
  <si>
    <t xml:space="preserve">Sixty </t>
  </si>
  <si>
    <t xml:space="preserve">Seventy </t>
  </si>
  <si>
    <t xml:space="preserve">Eighty </t>
  </si>
  <si>
    <t xml:space="preserve">Ninety </t>
  </si>
  <si>
    <t>( APTC Form - 47 )</t>
  </si>
  <si>
    <t>Pay Bill of the Month &amp; Year</t>
  </si>
  <si>
    <t>( For Treasury  Use Only)</t>
  </si>
  <si>
    <t>Date : ……………………</t>
  </si>
  <si>
    <t>Treasury / P.A.O. Code</t>
  </si>
  <si>
    <t>Trans ID :</t>
  </si>
  <si>
    <t>D.D.O. Code</t>
  </si>
  <si>
    <t xml:space="preserve">District  : </t>
  </si>
  <si>
    <t>D.D.O.Designation</t>
  </si>
  <si>
    <t>DDO Office Name :</t>
  </si>
  <si>
    <t>Bank Code</t>
  </si>
  <si>
    <t>Bank Name :</t>
  </si>
  <si>
    <t>D.D.O.'s TBR No.</t>
  </si>
  <si>
    <r>
      <t>Permanent</t>
    </r>
    <r>
      <rPr>
        <sz val="11"/>
        <rFont val="Arial"/>
        <family val="2"/>
      </rPr>
      <t xml:space="preserve"> </t>
    </r>
  </si>
  <si>
    <t>/ Temporaray</t>
  </si>
  <si>
    <t>Head of Account</t>
  </si>
  <si>
    <t>Deductions</t>
  </si>
  <si>
    <t>Amount</t>
  </si>
  <si>
    <t>Majot Head</t>
  </si>
  <si>
    <t>GPF /AIS./PF</t>
  </si>
  <si>
    <t>Rs.</t>
  </si>
  <si>
    <t>Sub Major</t>
  </si>
  <si>
    <t>APGLI</t>
  </si>
  <si>
    <t>Minor Head</t>
  </si>
  <si>
    <t>Group Insurance/AIS</t>
  </si>
  <si>
    <t>Group Sub-Head</t>
  </si>
  <si>
    <t>Professional Tax</t>
  </si>
  <si>
    <t xml:space="preserve">                                                                                                                                                                                                                                                                to ZP</t>
  </si>
  <si>
    <t>Sub Head</t>
  </si>
  <si>
    <t>House Rent</t>
  </si>
  <si>
    <t>Detailed Head</t>
  </si>
  <si>
    <t>Festival Advance &amp; APCO Advance</t>
  </si>
  <si>
    <t>Education Advance</t>
  </si>
  <si>
    <t>Non-plan = N / Plan = P</t>
  </si>
  <si>
    <t>N</t>
  </si>
  <si>
    <t>Charged = C / Voted = V</t>
  </si>
  <si>
    <t>V</t>
  </si>
  <si>
    <t>H.B.A. (P)</t>
  </si>
  <si>
    <t>H.B.A. (I)</t>
  </si>
  <si>
    <t xml:space="preserve">Contigency Fund MH Service Major Head </t>
  </si>
  <si>
    <t>Car Advance (P)</t>
  </si>
  <si>
    <t>Car Advance (I)</t>
  </si>
  <si>
    <t>Motor Cycle Advance (P)</t>
  </si>
  <si>
    <t>011</t>
  </si>
  <si>
    <t>Motor Cycle Advance (I)</t>
  </si>
  <si>
    <t>012</t>
  </si>
  <si>
    <t>Allowances</t>
  </si>
  <si>
    <t>Cycle Advance</t>
  </si>
  <si>
    <t>013</t>
  </si>
  <si>
    <t>Dearness Allowance</t>
  </si>
  <si>
    <t>Marrage Advance (P)</t>
  </si>
  <si>
    <t>015</t>
  </si>
  <si>
    <t>IR</t>
  </si>
  <si>
    <t>Marrage Advance (I)</t>
  </si>
  <si>
    <t>016</t>
  </si>
  <si>
    <t>Incom Tax</t>
  </si>
  <si>
    <t>Under rupees</t>
  </si>
  <si>
    <t>017</t>
  </si>
  <si>
    <t>Medical Reiumbersement</t>
  </si>
  <si>
    <t>Class IV GPF - DTO</t>
  </si>
  <si>
    <t>018</t>
  </si>
  <si>
    <t xml:space="preserve">E.W.F. </t>
  </si>
  <si>
    <t>__________________</t>
  </si>
  <si>
    <t>Z.P.P.F</t>
  </si>
  <si>
    <t>Gross Amount</t>
  </si>
  <si>
    <t>Less Govt. Deducations</t>
  </si>
  <si>
    <t xml:space="preserve">EHS </t>
  </si>
  <si>
    <t>AG Net Amount</t>
  </si>
  <si>
    <t>Total Govt. Deducations</t>
  </si>
  <si>
    <t xml:space="preserve">AG Net Amount in Words </t>
  </si>
  <si>
    <t>Total Non-Govt. Deductions</t>
  </si>
  <si>
    <t>D.D.O.'s Signature</t>
  </si>
  <si>
    <t>FOR USE IN TREASURY / PAY &amp; ACCOUNTS OFFICER ONLY</t>
  </si>
  <si>
    <t>Pay Rs. ______________ ( Rupees ____________________________________________________________________________</t>
  </si>
  <si>
    <t>__________________________________________________________________________________________________________</t>
  </si>
  <si>
    <t xml:space="preserve">____________________________ Only) by Cash / Cheque / Draft / Account Credit as Under and Rs. ______________________ </t>
  </si>
  <si>
    <t>( Rupees ____________________________________________________________________ Only ) by adjustment.</t>
  </si>
  <si>
    <t>Rs. ____________________ by transfer credit to this S.B.</t>
  </si>
  <si>
    <t>Account of the employees (As per Annexure - 1)</t>
  </si>
  <si>
    <t>Rs. ____________________ by transfer credit to this D.D.O.</t>
  </si>
  <si>
    <t>Account towards non-government deducations.</t>
  </si>
  <si>
    <t>Treasury Officer / Pay &amp; Accounts Officer</t>
  </si>
  <si>
    <t>BUDGET INFORMATION</t>
  </si>
  <si>
    <t>Yearly Estimated Budget    Rs</t>
  </si>
  <si>
    <t>Amount Including this Bill    Rs</t>
  </si>
  <si>
    <t>Balance</t>
  </si>
  <si>
    <t xml:space="preserve">         Rs</t>
  </si>
  <si>
    <t>Passed for Rs.</t>
  </si>
  <si>
    <t xml:space="preserve"> </t>
  </si>
  <si>
    <t>________________Paid By Cash/Adjustment/Check/Draft.</t>
  </si>
  <si>
    <t xml:space="preserve">                                        Drawing Officer</t>
  </si>
  <si>
    <t xml:space="preserve">1.Certified that the amount claimed in this bill was not drawn and paid </t>
  </si>
  <si>
    <t xml:space="preserve">   previously</t>
  </si>
  <si>
    <t xml:space="preserve">    </t>
  </si>
  <si>
    <t xml:space="preserve"> DDO Signature</t>
  </si>
  <si>
    <t>Data for  APTC47, APTC-101, PAPER TOKEN</t>
  </si>
  <si>
    <t>District</t>
  </si>
  <si>
    <t>Krishna</t>
  </si>
  <si>
    <t>PAO Name</t>
  </si>
  <si>
    <t>STO, NUZVID</t>
  </si>
  <si>
    <t>DDO Design.</t>
  </si>
  <si>
    <r>
      <t xml:space="preserve">Name of the School/Office (If DDO is the "Mandal Educational Officer", write Name of the </t>
    </r>
    <r>
      <rPr>
        <b/>
        <sz val="10"/>
        <color indexed="9"/>
        <rFont val="Arial"/>
        <family val="2"/>
      </rPr>
      <t>Mandal</t>
    </r>
    <r>
      <rPr>
        <b/>
        <sz val="10"/>
        <rFont val="Arial"/>
        <family val="2"/>
      </rPr>
      <t>)</t>
    </r>
  </si>
  <si>
    <t>DDO Code</t>
  </si>
  <si>
    <t>05120308013</t>
  </si>
  <si>
    <t xml:space="preserve">Bill Type </t>
  </si>
  <si>
    <t xml:space="preserve">SPB for RPS 2015  arrears </t>
  </si>
  <si>
    <t>Month</t>
  </si>
  <si>
    <t xml:space="preserve">Bank Code </t>
  </si>
  <si>
    <t>0889</t>
  </si>
  <si>
    <t>Bank Name</t>
  </si>
  <si>
    <t>SBI, Nuzvid</t>
  </si>
  <si>
    <t>Messenger Name</t>
  </si>
  <si>
    <t>D SRINIVAS</t>
  </si>
  <si>
    <t xml:space="preserve">Designation </t>
  </si>
  <si>
    <t>JUNIOR ASSISTANT</t>
  </si>
  <si>
    <t>:</t>
  </si>
  <si>
    <t>Govt. of Andhra Pradesh</t>
  </si>
  <si>
    <t>APTC  FORM  -  101</t>
  </si>
  <si>
    <t>PAPER TOKEN</t>
  </si>
  <si>
    <t>(See subsidiary Rule 2 (W) Under Treasury Rule 15:</t>
  </si>
  <si>
    <t>Govt. Memo No.  : 38907 / Accounts / 65-5, Dtg: 21-02-1963)</t>
  </si>
  <si>
    <t>STO Code :</t>
  </si>
  <si>
    <t>(For Treasury Use Only)</t>
  </si>
  <si>
    <t>STO NAME :</t>
  </si>
  <si>
    <t>Date :</t>
  </si>
  <si>
    <t>DDO Code :</t>
  </si>
  <si>
    <t>DDO CODE</t>
  </si>
  <si>
    <t xml:space="preserve">DDO design :      </t>
  </si>
  <si>
    <t xml:space="preserve">Treasury / PAO Name : </t>
  </si>
  <si>
    <t xml:space="preserve">DDO Office Name </t>
  </si>
  <si>
    <t>To,</t>
  </si>
  <si>
    <t>Bank Branch Code</t>
  </si>
  <si>
    <t>Name :</t>
  </si>
  <si>
    <t>The Treasury Officer / Manager,</t>
  </si>
  <si>
    <t>Head of Account :</t>
  </si>
  <si>
    <t xml:space="preserve">State Bank of </t>
  </si>
  <si>
    <t>India</t>
  </si>
  <si>
    <t>(Major Head)</t>
  </si>
  <si>
    <t>(Sub-MH)</t>
  </si>
  <si>
    <t>(Minor Head)</t>
  </si>
  <si>
    <t>(Grp-SH)</t>
  </si>
  <si>
    <t>Please Pay Bill No</t>
  </si>
  <si>
    <t>dated</t>
  </si>
  <si>
    <t>for    Rs.</t>
  </si>
  <si>
    <t>(Sub Head)</t>
  </si>
  <si>
    <t>(Det. Head)</t>
  </si>
  <si>
    <t>(Sub Det. Head)</t>
  </si>
  <si>
    <t>Non-Plan=N</t>
  </si>
  <si>
    <t>Charged = C</t>
  </si>
  <si>
    <t>Contingency Fund MH/</t>
  </si>
  <si>
    <t>Plan = P :</t>
  </si>
  <si>
    <t>Voted = V :</t>
  </si>
  <si>
    <t>Service Major Head</t>
  </si>
  <si>
    <t>to Sri/Smt.</t>
  </si>
  <si>
    <t xml:space="preserve"> for the office of the</t>
  </si>
  <si>
    <t>whose specimen signature is attested herewith.</t>
  </si>
  <si>
    <t>Gross Rs.</t>
  </si>
  <si>
    <t>Deductions Rs.</t>
  </si>
  <si>
    <t>Net Rs.</t>
  </si>
  <si>
    <t>Signature of the Govt. Servant</t>
  </si>
  <si>
    <t>Received the payment</t>
  </si>
  <si>
    <t>(Net Rupees</t>
  </si>
  <si>
    <t>)</t>
  </si>
  <si>
    <t>Dated:</t>
  </si>
  <si>
    <t>Messenger Name:</t>
  </si>
  <si>
    <t>Designation :</t>
  </si>
  <si>
    <t>(As ub APTC Form - 101)</t>
  </si>
  <si>
    <t>Attested</t>
  </si>
  <si>
    <t xml:space="preserve">Specimen Signature of </t>
  </si>
  <si>
    <t>1)</t>
  </si>
  <si>
    <t>Messenger</t>
  </si>
  <si>
    <t>2)</t>
  </si>
  <si>
    <t>Signature of the DDO</t>
  </si>
  <si>
    <t>receiving the payment</t>
  </si>
  <si>
    <t>DDO Signature</t>
  </si>
  <si>
    <t>STO Signature</t>
  </si>
  <si>
    <t xml:space="preserve">                   In the reference 2nd read above Government of Andhra Pradesh issued orders to pay the RPS 2015 arrears to the employees who have GPF accounts for the period from 02-06-2014 to 31-03-2015 and also instructed the arrears for the period from 02-06-2014 to 28-02-2015 i.e 9months  credit to respective GPF accounts of the employees and paid in cash for one month i.e March 2015 in the month of November 2018.</t>
  </si>
  <si>
    <t>PRC ARREARS
(from 02-06-2014 to 31-03-2015)</t>
  </si>
  <si>
    <t>Total of 10months</t>
  </si>
  <si>
    <t>for March 2015</t>
  </si>
  <si>
    <t>ZPPF/ GPF</t>
  </si>
  <si>
    <t>Cash one month (March 2015)</t>
  </si>
  <si>
    <t>Now the arrears from 2-6-2014 to 31-3-2015 :</t>
  </si>
  <si>
    <t>Total Deductions</t>
  </si>
  <si>
    <t>As per GOMS NO.98 Dt.26-06-2018</t>
  </si>
  <si>
    <t>from 02-06-2014 to 31-03-2015 (9months)</t>
  </si>
  <si>
    <t>ZPPF</t>
  </si>
  <si>
    <t>P Venkateswaramma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</si>
</sst>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mm/yy"/>
    <numFmt numFmtId="166" formatCode="mm\ \ \-\ \ yyyy"/>
    <numFmt numFmtId="167" formatCode="mmmm\-yyyy"/>
    <numFmt numFmtId="168" formatCode="00000"/>
    <numFmt numFmtId="169" formatCode="m/yyyy"/>
  </numFmts>
  <fonts count="102">
    <font>
      <sz val="11"/>
      <color theme="1"/>
      <name val="Calibri"/>
      <family val="2"/>
    </font>
    <font>
      <sz val="11"/>
      <color indexed="8"/>
      <name val="Calibri"/>
      <family val="2"/>
    </font>
    <font>
      <sz val="11"/>
      <color indexed="63"/>
      <name val="Arial"/>
      <family val="2"/>
    </font>
    <font>
      <b/>
      <sz val="20"/>
      <color indexed="9"/>
      <name val="Bradley Hand ITC"/>
      <family val="4"/>
    </font>
    <font>
      <b/>
      <sz val="11"/>
      <color indexed="8"/>
      <name val="Calibri"/>
      <family val="2"/>
    </font>
    <font>
      <sz val="11"/>
      <color indexed="8"/>
      <name val="Arial"/>
      <family val="2"/>
    </font>
    <font>
      <sz val="16"/>
      <color indexed="10"/>
      <name val="Calibri"/>
      <family val="2"/>
    </font>
    <font>
      <b/>
      <sz val="12"/>
      <color indexed="9"/>
      <name val="Comic Sans MS"/>
      <family val="4"/>
    </font>
    <font>
      <b/>
      <sz val="22"/>
      <color indexed="9"/>
      <name val="Bradley Hand ITC"/>
      <family val="4"/>
    </font>
    <font>
      <u val="single"/>
      <sz val="11"/>
      <color indexed="12"/>
      <name val="Calibri"/>
      <family val="2"/>
    </font>
    <font>
      <sz val="20"/>
      <color indexed="8"/>
      <name val="Calibri"/>
      <family val="2"/>
    </font>
    <font>
      <u val="single"/>
      <sz val="28"/>
      <color indexed="8"/>
      <name val="Calibri"/>
      <family val="2"/>
    </font>
    <font>
      <u val="single"/>
      <sz val="11"/>
      <color indexed="8"/>
      <name val="Calibri"/>
      <family val="2"/>
    </font>
    <font>
      <sz val="12"/>
      <color indexed="8"/>
      <name val="Calibri"/>
      <family val="2"/>
    </font>
    <font>
      <sz val="16"/>
      <color indexed="12"/>
      <name val="Britannic Bold"/>
      <family val="2"/>
    </font>
    <font>
      <u val="single"/>
      <sz val="16"/>
      <color indexed="8"/>
      <name val="Calibri"/>
      <family val="2"/>
    </font>
    <font>
      <sz val="14"/>
      <color indexed="8"/>
      <name val="Calibri"/>
      <family val="2"/>
    </font>
    <font>
      <sz val="10"/>
      <name val="Arial"/>
      <family val="2"/>
    </font>
    <font>
      <b/>
      <i/>
      <sz val="10"/>
      <color indexed="8"/>
      <name val="Postino Italic"/>
      <family val="1"/>
    </font>
    <font>
      <b/>
      <sz val="12"/>
      <name val="Arial"/>
      <family val="2"/>
    </font>
    <font>
      <i/>
      <sz val="8"/>
      <name val="Raavi"/>
      <family val="0"/>
    </font>
    <font>
      <b/>
      <sz val="14"/>
      <name val="Arial"/>
      <family val="2"/>
    </font>
    <font>
      <b/>
      <sz val="11"/>
      <name val="Arial"/>
      <family val="2"/>
    </font>
    <font>
      <i/>
      <sz val="10"/>
      <name val="Arial"/>
      <family val="2"/>
    </font>
    <font>
      <b/>
      <i/>
      <sz val="12"/>
      <name val="Arial"/>
      <family val="2"/>
    </font>
    <font>
      <sz val="16"/>
      <name val="Rage Italic"/>
      <family val="4"/>
    </font>
    <font>
      <b/>
      <sz val="10"/>
      <name val="Arial"/>
      <family val="2"/>
    </font>
    <font>
      <sz val="9"/>
      <name val="Arial"/>
      <family val="2"/>
    </font>
    <font>
      <sz val="11"/>
      <name val="Arial"/>
      <family val="2"/>
    </font>
    <font>
      <b/>
      <strike/>
      <sz val="10"/>
      <name val="Arial"/>
      <family val="2"/>
    </font>
    <font>
      <sz val="8"/>
      <name val="Arial"/>
      <family val="2"/>
    </font>
    <font>
      <sz val="22"/>
      <name val="Script"/>
      <family val="4"/>
    </font>
    <font>
      <sz val="14"/>
      <name val="Rage Italic"/>
      <family val="4"/>
    </font>
    <font>
      <b/>
      <i/>
      <sz val="10"/>
      <name val="Arial"/>
      <family val="2"/>
    </font>
    <font>
      <u val="single"/>
      <sz val="10"/>
      <name val="Courier New"/>
      <family val="3"/>
    </font>
    <font>
      <sz val="10"/>
      <name val="Courier New"/>
      <family val="3"/>
    </font>
    <font>
      <i/>
      <u val="singleAccounting"/>
      <sz val="10"/>
      <name val="Lucida Calligraphy"/>
      <family val="4"/>
    </font>
    <font>
      <sz val="11"/>
      <name val="Calibri"/>
      <family val="2"/>
    </font>
    <font>
      <b/>
      <u val="single"/>
      <sz val="12"/>
      <color indexed="9"/>
      <name val="Arial"/>
      <family val="2"/>
    </font>
    <font>
      <sz val="12"/>
      <color indexed="8"/>
      <name val="Arial"/>
      <family val="2"/>
    </font>
    <font>
      <sz val="10"/>
      <color indexed="8"/>
      <name val="Arial"/>
      <family val="2"/>
    </font>
    <font>
      <b/>
      <sz val="10"/>
      <color indexed="9"/>
      <name val="Arial"/>
      <family val="2"/>
    </font>
    <font>
      <b/>
      <sz val="9"/>
      <name val="Arial"/>
      <family val="2"/>
    </font>
    <font>
      <sz val="9"/>
      <color indexed="8"/>
      <name val="Arial"/>
      <family val="2"/>
    </font>
    <font>
      <i/>
      <sz val="9"/>
      <name val="Lucida Calligraphy"/>
      <family val="4"/>
    </font>
    <font>
      <b/>
      <sz val="16"/>
      <name val="Arial"/>
      <family val="2"/>
    </font>
    <font>
      <sz val="16"/>
      <name val="Arial"/>
      <family val="2"/>
    </font>
    <font>
      <i/>
      <sz val="11"/>
      <name val="Arial"/>
      <family val="2"/>
    </font>
    <font>
      <i/>
      <sz val="8"/>
      <name val="Arial"/>
      <family val="2"/>
    </font>
    <font>
      <i/>
      <sz val="12"/>
      <name val="Lucida Calligraphy"/>
      <family val="4"/>
    </font>
    <font>
      <i/>
      <sz val="10"/>
      <name val="Lucida Calligraphy"/>
      <family val="4"/>
    </font>
    <font>
      <sz val="12"/>
      <name val="Arial"/>
      <family val="2"/>
    </font>
    <font>
      <i/>
      <sz val="10"/>
      <name val="Cambria"/>
      <family val="1"/>
    </font>
    <font>
      <u val="singleAccounting"/>
      <sz val="10"/>
      <name val="Cambria"/>
      <family val="1"/>
    </font>
    <font>
      <sz val="10"/>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555555"/>
      <name val="Arial"/>
      <family val="2"/>
    </font>
    <font>
      <sz val="11"/>
      <color theme="1"/>
      <name val="Arial"/>
      <family val="2"/>
    </font>
    <font>
      <u val="single"/>
      <sz val="28"/>
      <color theme="1"/>
      <name val="Calibri"/>
      <family val="2"/>
    </font>
    <font>
      <sz val="20"/>
      <color theme="1"/>
      <name val="Calibri"/>
      <family val="2"/>
    </font>
    <font>
      <u val="single"/>
      <sz val="11"/>
      <color theme="1"/>
      <name val="Calibri"/>
      <family val="2"/>
    </font>
    <font>
      <sz val="12"/>
      <color theme="1"/>
      <name val="Arial"/>
      <family val="2"/>
    </font>
    <font>
      <sz val="10"/>
      <color theme="1"/>
      <name val="Arial"/>
      <family val="2"/>
    </font>
    <font>
      <sz val="9"/>
      <color theme="1"/>
      <name val="Arial"/>
      <family val="2"/>
    </font>
    <font>
      <b/>
      <sz val="20"/>
      <color theme="0"/>
      <name val="Bradley Hand ITC"/>
      <family val="4"/>
    </font>
    <font>
      <sz val="16"/>
      <color rgb="FFFF0000"/>
      <name val="Calibri"/>
      <family val="2"/>
    </font>
    <font>
      <sz val="16"/>
      <color theme="10"/>
      <name val="Britannic Bold"/>
      <family val="2"/>
    </font>
    <font>
      <sz val="12"/>
      <color theme="1"/>
      <name val="Calibri"/>
      <family val="2"/>
    </font>
    <font>
      <u val="single"/>
      <sz val="16"/>
      <color theme="1"/>
      <name val="Calibri"/>
      <family val="2"/>
    </font>
    <font>
      <sz val="14"/>
      <color theme="1"/>
      <name val="Calibri"/>
      <family val="2"/>
    </font>
    <font>
      <b/>
      <u val="single"/>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4999699890613556"/>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theme="5"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right style="thin"/>
      <top style="thin"/>
      <bottom/>
    </border>
    <border>
      <left style="thin"/>
      <right/>
      <top/>
      <bottom/>
    </border>
    <border>
      <left/>
      <right style="thin"/>
      <top/>
      <bottom/>
    </border>
    <border>
      <left/>
      <right style="thin"/>
      <top style="thin"/>
      <bottom style="thin"/>
    </border>
    <border>
      <left style="thin"/>
      <right/>
      <top/>
      <bottom style="thin"/>
    </border>
    <border>
      <left/>
      <right style="thin"/>
      <top/>
      <bottom style="thin"/>
    </border>
    <border>
      <left/>
      <right/>
      <top style="thin"/>
      <bottom/>
    </border>
    <border>
      <left style="thin"/>
      <right/>
      <top style="thin"/>
      <bottom/>
    </border>
    <border>
      <left/>
      <right/>
      <top style="thin"/>
      <bottom style="double"/>
    </border>
    <border>
      <left/>
      <right/>
      <top style="thin"/>
      <bottom style="thin"/>
    </border>
    <border>
      <left/>
      <right/>
      <top/>
      <bottom style="dotted"/>
    </border>
    <border>
      <left style="double"/>
      <right/>
      <top style="double"/>
      <bottom style="double"/>
    </border>
    <border>
      <left style="double"/>
      <right style="double"/>
      <top style="double"/>
      <bottom/>
    </border>
    <border>
      <left style="thin"/>
      <right/>
      <top style="thin"/>
      <bottom style="thin"/>
    </border>
    <border>
      <left/>
      <right style="double"/>
      <top style="double"/>
      <bottom style="double"/>
    </border>
    <border>
      <left style="double"/>
      <right style="double"/>
      <top/>
      <bottom style="double"/>
    </border>
    <border>
      <left style="double"/>
      <right style="double"/>
      <top/>
      <bottom/>
    </border>
    <border>
      <left/>
      <right/>
      <top style="double"/>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1" fillId="0" borderId="0">
      <alignment wrapText="1"/>
      <protection/>
    </xf>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58">
    <xf numFmtId="0" fontId="0" fillId="0" borderId="0" xfId="0" applyFont="1" applyAlignment="1">
      <alignment/>
    </xf>
    <xf numFmtId="0" fontId="0" fillId="0" borderId="0" xfId="0" applyAlignment="1" applyProtection="1">
      <alignment/>
      <protection/>
    </xf>
    <xf numFmtId="0" fontId="87" fillId="0" borderId="0" xfId="0" applyFont="1" applyAlignment="1" applyProtection="1">
      <alignment vertical="center" wrapText="1" readingOrder="1"/>
      <protection/>
    </xf>
    <xf numFmtId="0" fontId="88" fillId="0" borderId="0" xfId="0" applyFont="1" applyAlignment="1" applyProtection="1">
      <alignment/>
      <protection/>
    </xf>
    <xf numFmtId="0" fontId="87" fillId="0" borderId="0" xfId="0" applyFont="1" applyAlignment="1" applyProtection="1">
      <alignment horizontal="right" wrapText="1" readingOrder="1"/>
      <protection/>
    </xf>
    <xf numFmtId="0" fontId="0" fillId="0" borderId="0" xfId="0" applyAlignment="1" applyProtection="1">
      <alignment horizontal="left"/>
      <protection/>
    </xf>
    <xf numFmtId="0" fontId="87" fillId="0" borderId="0" xfId="0" applyFont="1" applyAlignment="1" applyProtection="1">
      <alignment wrapText="1" readingOrder="1"/>
      <protection/>
    </xf>
    <xf numFmtId="0" fontId="0" fillId="0" borderId="0" xfId="0" applyAlignment="1">
      <alignment vertical="center"/>
    </xf>
    <xf numFmtId="0" fontId="0" fillId="0" borderId="0" xfId="0" applyAlignment="1" applyProtection="1">
      <alignment vertical="center" wrapText="1"/>
      <protection/>
    </xf>
    <xf numFmtId="0" fontId="85" fillId="0" borderId="0" xfId="0" applyFont="1" applyAlignment="1" applyProtection="1">
      <alignment horizontal="center" vertical="center" wrapText="1"/>
      <protection/>
    </xf>
    <xf numFmtId="0" fontId="85" fillId="0" borderId="0" xfId="0" applyFont="1" applyAlignment="1" applyProtection="1">
      <alignment horizontal="center" vertical="center"/>
      <protection/>
    </xf>
    <xf numFmtId="0" fontId="89" fillId="0" borderId="0" xfId="0" applyFont="1" applyAlignment="1">
      <alignment horizontal="center" vertical="center"/>
    </xf>
    <xf numFmtId="0" fontId="90" fillId="0" borderId="0" xfId="0" applyFont="1" applyAlignment="1">
      <alignment horizontal="center" vertical="center"/>
    </xf>
    <xf numFmtId="0" fontId="90" fillId="0" borderId="0" xfId="0" applyFont="1" applyAlignment="1">
      <alignment horizontal="justify" vertical="center" wrapText="1"/>
    </xf>
    <xf numFmtId="0" fontId="0" fillId="0" borderId="0" xfId="0" applyAlignment="1">
      <alignment horizontal="justify" vertical="center"/>
    </xf>
    <xf numFmtId="0" fontId="0" fillId="0" borderId="0" xfId="0" applyAlignment="1" applyProtection="1">
      <alignment/>
      <protection locked="0"/>
    </xf>
    <xf numFmtId="0" fontId="87" fillId="0" borderId="0" xfId="0" applyFont="1" applyAlignment="1" applyProtection="1">
      <alignment horizontal="left" wrapText="1" readingOrder="1"/>
      <protection hidden="1" locked="0"/>
    </xf>
    <xf numFmtId="0" fontId="87" fillId="0" borderId="0" xfId="0" applyFont="1" applyAlignment="1" applyProtection="1">
      <alignment horizontal="left" wrapText="1" readingOrder="1"/>
      <protection/>
    </xf>
    <xf numFmtId="0" fontId="0" fillId="0" borderId="0" xfId="0" applyAlignment="1" applyProtection="1">
      <alignment horizontal="right" vertical="top"/>
      <protection/>
    </xf>
    <xf numFmtId="0" fontId="0" fillId="0" borderId="0" xfId="0" applyAlignment="1" applyProtection="1">
      <alignment horizontal="right"/>
      <protection/>
    </xf>
    <xf numFmtId="0" fontId="91" fillId="0" borderId="0" xfId="0" applyFont="1" applyAlignment="1" applyProtection="1">
      <alignment/>
      <protection/>
    </xf>
    <xf numFmtId="0" fontId="0" fillId="0" borderId="0" xfId="0" applyAlignment="1">
      <alignment horizontal="center" vertical="center"/>
    </xf>
    <xf numFmtId="0" fontId="0" fillId="18" borderId="10" xfId="0" applyFill="1" applyBorder="1" applyAlignment="1">
      <alignment vertical="center"/>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hidden="1" locked="0"/>
    </xf>
    <xf numFmtId="0" fontId="0" fillId="0" borderId="11" xfId="0" applyFont="1" applyBorder="1" applyAlignment="1" applyProtection="1">
      <alignment horizontal="center" vertical="center"/>
      <protection/>
    </xf>
    <xf numFmtId="0" fontId="0" fillId="0" borderId="0" xfId="0" applyFont="1" applyAlignment="1" applyProtection="1">
      <alignment/>
      <protection hidden="1" locked="0"/>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4" xfId="0" applyFont="1" applyBorder="1" applyAlignment="1" applyProtection="1">
      <alignment vertical="center" wrapText="1"/>
      <protection/>
    </xf>
    <xf numFmtId="0" fontId="0" fillId="0" borderId="11" xfId="0" applyBorder="1" applyAlignment="1" applyProtection="1">
      <alignment vertical="center" wrapText="1" shrinkToFit="1"/>
      <protection hidden="1" locked="0"/>
    </xf>
    <xf numFmtId="2" fontId="17" fillId="0" borderId="0" xfId="57" applyNumberFormat="1" applyProtection="1">
      <alignment/>
      <protection hidden="1"/>
    </xf>
    <xf numFmtId="0" fontId="17" fillId="0" borderId="0" xfId="57" applyProtection="1">
      <alignment/>
      <protection hidden="1"/>
    </xf>
    <xf numFmtId="0" fontId="17" fillId="0" borderId="0" xfId="57" applyAlignment="1" applyProtection="1">
      <alignment vertical="center"/>
      <protection hidden="1"/>
    </xf>
    <xf numFmtId="0" fontId="19" fillId="0" borderId="0" xfId="57" applyFont="1" applyAlignment="1" applyProtection="1">
      <alignment vertical="center"/>
      <protection hidden="1"/>
    </xf>
    <xf numFmtId="0" fontId="20" fillId="0" borderId="15" xfId="57" applyFont="1" applyBorder="1" applyAlignment="1" applyProtection="1">
      <alignment vertical="center" wrapText="1"/>
      <protection hidden="1"/>
    </xf>
    <xf numFmtId="166" fontId="21" fillId="0" borderId="0" xfId="57" applyNumberFormat="1" applyFont="1" applyBorder="1" applyAlignment="1" applyProtection="1">
      <alignment vertical="center"/>
      <protection hidden="1"/>
    </xf>
    <xf numFmtId="167" fontId="22" fillId="0" borderId="0" xfId="57" applyNumberFormat="1" applyFont="1" applyBorder="1" applyAlignment="1" applyProtection="1">
      <alignment horizontal="left" vertical="center"/>
      <protection hidden="1"/>
    </xf>
    <xf numFmtId="0" fontId="19" fillId="0" borderId="0" xfId="57" applyFont="1" applyAlignment="1" applyProtection="1">
      <alignment horizontal="center" vertical="center"/>
      <protection hidden="1"/>
    </xf>
    <xf numFmtId="0" fontId="17" fillId="0" borderId="16" xfId="57" applyBorder="1" applyAlignment="1" applyProtection="1">
      <alignment vertical="center"/>
      <protection hidden="1"/>
    </xf>
    <xf numFmtId="0" fontId="26" fillId="0" borderId="0" xfId="57" applyFont="1" applyBorder="1" applyAlignment="1" applyProtection="1">
      <alignment horizontal="center" vertical="center"/>
      <protection hidden="1"/>
    </xf>
    <xf numFmtId="0" fontId="17" fillId="0" borderId="0" xfId="57" applyAlignment="1" applyProtection="1">
      <alignment horizontal="center" vertical="center"/>
      <protection hidden="1"/>
    </xf>
    <xf numFmtId="0" fontId="17" fillId="0" borderId="17" xfId="57" applyBorder="1" applyAlignment="1" applyProtection="1">
      <alignment vertical="center"/>
      <protection hidden="1"/>
    </xf>
    <xf numFmtId="0" fontId="17" fillId="0" borderId="18" xfId="57" applyBorder="1" applyAlignment="1" applyProtection="1">
      <alignment vertical="center"/>
      <protection hidden="1"/>
    </xf>
    <xf numFmtId="0" fontId="17" fillId="0" borderId="11" xfId="57" applyFont="1" applyBorder="1" applyAlignment="1" applyProtection="1">
      <alignment horizontal="center" vertical="center"/>
      <protection hidden="1"/>
    </xf>
    <xf numFmtId="0" fontId="17" fillId="0" borderId="19" xfId="57" applyFont="1" applyBorder="1" applyAlignment="1" applyProtection="1">
      <alignment horizontal="center" vertical="center"/>
      <protection hidden="1"/>
    </xf>
    <xf numFmtId="0" fontId="17" fillId="0" borderId="0" xfId="57" applyBorder="1" applyAlignment="1" applyProtection="1">
      <alignment horizontal="center" vertical="center"/>
      <protection hidden="1"/>
    </xf>
    <xf numFmtId="0" fontId="17" fillId="0" borderId="0" xfId="57" applyAlignment="1" applyProtection="1">
      <alignment horizontal="left" vertical="center"/>
      <protection hidden="1"/>
    </xf>
    <xf numFmtId="0" fontId="17" fillId="0" borderId="0" xfId="57" applyFont="1" applyAlignment="1" applyProtection="1">
      <alignment horizontal="left" vertical="center"/>
      <protection hidden="1"/>
    </xf>
    <xf numFmtId="0" fontId="17" fillId="0" borderId="0" xfId="57" applyFont="1" applyBorder="1" applyAlignment="1" applyProtection="1">
      <alignment horizontal="center" vertical="center"/>
      <protection hidden="1"/>
    </xf>
    <xf numFmtId="0" fontId="17" fillId="0" borderId="20" xfId="57" applyBorder="1" applyAlignment="1" applyProtection="1">
      <alignment vertical="center"/>
      <protection hidden="1"/>
    </xf>
    <xf numFmtId="0" fontId="17" fillId="0" borderId="15" xfId="57" applyBorder="1" applyAlignment="1" applyProtection="1">
      <alignment horizontal="center" vertical="center"/>
      <protection hidden="1"/>
    </xf>
    <xf numFmtId="0" fontId="17" fillId="0" borderId="21" xfId="57" applyBorder="1" applyAlignment="1" applyProtection="1">
      <alignment vertical="center"/>
      <protection hidden="1"/>
    </xf>
    <xf numFmtId="49" fontId="17" fillId="0" borderId="0" xfId="57" applyNumberFormat="1" applyAlignment="1" applyProtection="1">
      <alignment vertical="center"/>
      <protection hidden="1"/>
    </xf>
    <xf numFmtId="0" fontId="22" fillId="0" borderId="0" xfId="57" applyFont="1" applyBorder="1" applyAlignment="1" applyProtection="1">
      <alignment horizontal="right" vertical="center"/>
      <protection hidden="1"/>
    </xf>
    <xf numFmtId="0" fontId="29" fillId="0" borderId="0" xfId="57" applyFont="1" applyBorder="1" applyAlignment="1" applyProtection="1">
      <alignment vertical="center"/>
      <protection hidden="1"/>
    </xf>
    <xf numFmtId="0" fontId="17" fillId="0" borderId="0" xfId="57" applyBorder="1" applyAlignment="1" applyProtection="1">
      <alignment vertical="center"/>
      <protection hidden="1"/>
    </xf>
    <xf numFmtId="0" fontId="17" fillId="0" borderId="22" xfId="57" applyBorder="1" applyAlignment="1" applyProtection="1">
      <alignment vertical="center"/>
      <protection hidden="1"/>
    </xf>
    <xf numFmtId="0" fontId="17" fillId="0" borderId="23" xfId="57" applyBorder="1" applyAlignment="1" applyProtection="1">
      <alignment horizontal="center" vertical="center"/>
      <protection hidden="1"/>
    </xf>
    <xf numFmtId="0" fontId="26" fillId="0" borderId="22" xfId="57" applyFont="1" applyFill="1" applyBorder="1" applyAlignment="1" applyProtection="1">
      <alignment vertical="center"/>
      <protection hidden="1"/>
    </xf>
    <xf numFmtId="0" fontId="17" fillId="0" borderId="11" xfId="57" applyBorder="1" applyAlignment="1" applyProtection="1">
      <alignment horizontal="center" vertical="center"/>
      <protection hidden="1"/>
    </xf>
    <xf numFmtId="0" fontId="17" fillId="0" borderId="11" xfId="57" applyFont="1" applyBorder="1" applyAlignment="1" applyProtection="1">
      <alignment horizontal="center" vertical="center"/>
      <protection hidden="1" locked="0"/>
    </xf>
    <xf numFmtId="0" fontId="17" fillId="0" borderId="0" xfId="57" applyFill="1" applyBorder="1" applyAlignment="1" applyProtection="1">
      <alignment horizontal="left" vertical="center"/>
      <protection hidden="1"/>
    </xf>
    <xf numFmtId="0" fontId="17" fillId="0" borderId="0" xfId="57" applyFont="1" applyBorder="1" applyAlignment="1" applyProtection="1">
      <alignment horizontal="center" vertical="center"/>
      <protection hidden="1" locked="0"/>
    </xf>
    <xf numFmtId="0" fontId="17" fillId="0" borderId="0" xfId="57" applyFont="1" applyAlignment="1" applyProtection="1">
      <alignment horizontal="center" vertical="center"/>
      <protection hidden="1" locked="0"/>
    </xf>
    <xf numFmtId="0" fontId="17" fillId="0" borderId="18" xfId="57" applyFont="1" applyBorder="1" applyAlignment="1" applyProtection="1">
      <alignment horizontal="center" vertical="center"/>
      <protection hidden="1" locked="0"/>
    </xf>
    <xf numFmtId="0" fontId="17" fillId="0" borderId="17" xfId="57" applyBorder="1" applyAlignment="1" applyProtection="1">
      <alignment horizontal="center" vertical="center"/>
      <protection hidden="1"/>
    </xf>
    <xf numFmtId="0" fontId="17" fillId="0" borderId="0" xfId="57" applyBorder="1" applyAlignment="1" applyProtection="1">
      <alignment horizontal="left" vertical="center"/>
      <protection hidden="1" locked="0"/>
    </xf>
    <xf numFmtId="0" fontId="17" fillId="0" borderId="0" xfId="57" applyNumberFormat="1" applyAlignment="1" applyProtection="1">
      <alignment vertical="center"/>
      <protection hidden="1"/>
    </xf>
    <xf numFmtId="0" fontId="17" fillId="0" borderId="0" xfId="57" applyBorder="1" applyAlignment="1" applyProtection="1">
      <alignment horizontal="center" vertical="center"/>
      <protection hidden="1" locked="0"/>
    </xf>
    <xf numFmtId="0" fontId="17" fillId="0" borderId="17" xfId="57" applyFill="1" applyBorder="1" applyAlignment="1" applyProtection="1">
      <alignment horizontal="center" vertical="center" wrapText="1"/>
      <protection hidden="1"/>
    </xf>
    <xf numFmtId="0" fontId="17" fillId="0" borderId="0" xfId="57" applyFill="1" applyBorder="1" applyAlignment="1" applyProtection="1">
      <alignment horizontal="left" vertical="center" wrapText="1"/>
      <protection hidden="1" locked="0"/>
    </xf>
    <xf numFmtId="0" fontId="17" fillId="0" borderId="0" xfId="57" applyFill="1" applyBorder="1" applyAlignment="1" applyProtection="1">
      <alignment horizontal="center" vertical="center" wrapText="1"/>
      <protection hidden="1"/>
    </xf>
    <xf numFmtId="2" fontId="17" fillId="0" borderId="0" xfId="57" applyNumberFormat="1" applyBorder="1" applyAlignment="1" applyProtection="1">
      <alignment horizontal="right" vertical="center" indent="1"/>
      <protection hidden="1" locked="0"/>
    </xf>
    <xf numFmtId="0" fontId="17" fillId="0" borderId="15" xfId="57" applyBorder="1" applyAlignment="1" applyProtection="1">
      <alignment vertical="center"/>
      <protection hidden="1"/>
    </xf>
    <xf numFmtId="0" fontId="17" fillId="0" borderId="21" xfId="57" applyBorder="1" applyAlignment="1" applyProtection="1">
      <alignment horizontal="center" vertical="center"/>
      <protection hidden="1"/>
    </xf>
    <xf numFmtId="0" fontId="17" fillId="0" borderId="0" xfId="57" applyFill="1" applyBorder="1" applyAlignment="1" applyProtection="1">
      <alignment vertical="center"/>
      <protection hidden="1" locked="0"/>
    </xf>
    <xf numFmtId="0" fontId="17" fillId="0" borderId="0" xfId="57" applyAlignment="1" applyProtection="1">
      <alignment vertical="center"/>
      <protection hidden="1" locked="0"/>
    </xf>
    <xf numFmtId="0" fontId="17" fillId="0" borderId="17" xfId="57" applyFont="1" applyBorder="1" applyAlignment="1" applyProtection="1">
      <alignment vertical="center"/>
      <protection hidden="1"/>
    </xf>
    <xf numFmtId="0" fontId="17" fillId="0" borderId="0" xfId="57" applyFont="1" applyBorder="1" applyAlignment="1" applyProtection="1">
      <alignment vertical="center"/>
      <protection hidden="1"/>
    </xf>
    <xf numFmtId="0" fontId="17" fillId="0" borderId="18" xfId="57" applyFont="1" applyBorder="1" applyAlignment="1" applyProtection="1">
      <alignment vertical="center"/>
      <protection hidden="1"/>
    </xf>
    <xf numFmtId="0" fontId="17" fillId="0" borderId="0" xfId="57" applyFont="1" applyAlignment="1" applyProtection="1">
      <alignment vertical="center"/>
      <protection hidden="1"/>
    </xf>
    <xf numFmtId="0" fontId="17" fillId="0" borderId="17" xfId="57" applyFont="1" applyBorder="1" applyAlignment="1" applyProtection="1">
      <alignment horizontal="center" vertical="center"/>
      <protection hidden="1"/>
    </xf>
    <xf numFmtId="0" fontId="17" fillId="0" borderId="0" xfId="57" applyAlignment="1" applyProtection="1">
      <alignment horizontal="right" vertical="center"/>
      <protection hidden="1"/>
    </xf>
    <xf numFmtId="0" fontId="17" fillId="0" borderId="0" xfId="57" applyAlignment="1" applyProtection="1" quotePrefix="1">
      <alignment vertical="center"/>
      <protection hidden="1"/>
    </xf>
    <xf numFmtId="0" fontId="17" fillId="0" borderId="0" xfId="57" applyAlignment="1" applyProtection="1">
      <alignment horizontal="left" vertical="center"/>
      <protection hidden="1" locked="0"/>
    </xf>
    <xf numFmtId="2" fontId="17" fillId="0" borderId="18" xfId="57" applyNumberFormat="1" applyBorder="1" applyAlignment="1" applyProtection="1">
      <alignment horizontal="right" vertical="center" indent="3"/>
      <protection hidden="1"/>
    </xf>
    <xf numFmtId="0" fontId="17" fillId="0" borderId="0" xfId="57" applyAlignment="1" applyProtection="1">
      <alignment horizontal="left" vertical="center" indent="5"/>
      <protection hidden="1" locked="0"/>
    </xf>
    <xf numFmtId="0" fontId="17" fillId="0" borderId="0" xfId="57" applyAlignment="1" applyProtection="1">
      <alignment horizontal="left" vertical="center" indent="6"/>
      <protection hidden="1" locked="0"/>
    </xf>
    <xf numFmtId="0" fontId="17" fillId="0" borderId="18" xfId="57" applyBorder="1" applyAlignment="1" applyProtection="1">
      <alignment horizontal="center" vertical="center"/>
      <protection hidden="1"/>
    </xf>
    <xf numFmtId="49" fontId="17" fillId="0" borderId="0" xfId="57" applyNumberFormat="1" applyAlignment="1" applyProtection="1">
      <alignment horizontal="left" vertical="center" wrapText="1"/>
      <protection hidden="1"/>
    </xf>
    <xf numFmtId="0" fontId="17" fillId="0" borderId="0" xfId="57" applyAlignment="1" applyProtection="1">
      <alignment horizontal="left" vertical="center" wrapText="1"/>
      <protection hidden="1" locked="0"/>
    </xf>
    <xf numFmtId="2" fontId="17" fillId="0" borderId="0" xfId="57" applyNumberFormat="1" applyAlignment="1" applyProtection="1">
      <alignment horizontal="right" vertical="center" indent="1"/>
      <protection hidden="1" locked="0"/>
    </xf>
    <xf numFmtId="2" fontId="26" fillId="0" borderId="18" xfId="57" applyNumberFormat="1" applyFont="1" applyBorder="1" applyAlignment="1" applyProtection="1">
      <alignment horizontal="right" vertical="center" indent="3"/>
      <protection hidden="1"/>
    </xf>
    <xf numFmtId="0" fontId="17" fillId="0" borderId="17" xfId="57" applyBorder="1" applyAlignment="1" applyProtection="1">
      <alignment horizontal="left" vertical="center"/>
      <protection hidden="1"/>
    </xf>
    <xf numFmtId="2" fontId="26" fillId="0" borderId="24" xfId="57" applyNumberFormat="1" applyFont="1" applyBorder="1" applyAlignment="1" applyProtection="1">
      <alignment horizontal="right" vertical="center" indent="1"/>
      <protection hidden="1"/>
    </xf>
    <xf numFmtId="0" fontId="31" fillId="0" borderId="0" xfId="57" applyFont="1" applyAlignment="1" applyProtection="1">
      <alignment horizontal="center" vertical="center" textRotation="90"/>
      <protection hidden="1"/>
    </xf>
    <xf numFmtId="0" fontId="17" fillId="0" borderId="0" xfId="57" applyAlignment="1" applyProtection="1">
      <alignment horizontal="left" vertical="center" wrapText="1"/>
      <protection hidden="1"/>
    </xf>
    <xf numFmtId="0" fontId="17" fillId="0" borderId="0" xfId="57" applyBorder="1" applyAlignment="1" applyProtection="1">
      <alignment horizontal="left" vertical="center" wrapText="1"/>
      <protection hidden="1"/>
    </xf>
    <xf numFmtId="0" fontId="17" fillId="0" borderId="18" xfId="57" applyBorder="1" applyAlignment="1" applyProtection="1">
      <alignment horizontal="left" vertical="center" wrapText="1"/>
      <protection hidden="1"/>
    </xf>
    <xf numFmtId="2" fontId="17" fillId="0" borderId="0" xfId="57" applyNumberFormat="1" applyBorder="1" applyAlignment="1" applyProtection="1">
      <alignment horizontal="right" vertical="center" indent="1"/>
      <protection hidden="1"/>
    </xf>
    <xf numFmtId="2" fontId="17" fillId="0" borderId="0" xfId="57" applyNumberFormat="1" applyAlignment="1" applyProtection="1">
      <alignment vertical="center"/>
      <protection hidden="1"/>
    </xf>
    <xf numFmtId="0" fontId="32" fillId="0" borderId="0" xfId="57" applyFont="1" applyBorder="1" applyAlignment="1" applyProtection="1">
      <alignment horizontal="center" vertical="top" wrapText="1"/>
      <protection hidden="1"/>
    </xf>
    <xf numFmtId="0" fontId="33" fillId="0" borderId="0" xfId="57" applyFont="1" applyBorder="1" applyAlignment="1" applyProtection="1">
      <alignment horizontal="center" vertical="center"/>
      <protection hidden="1"/>
    </xf>
    <xf numFmtId="0" fontId="17" fillId="0" borderId="0" xfId="57" applyAlignment="1" applyProtection="1">
      <alignment horizontal="center" vertical="center" wrapText="1"/>
      <protection hidden="1"/>
    </xf>
    <xf numFmtId="0" fontId="17" fillId="0" borderId="0" xfId="57" applyProtection="1">
      <alignment/>
      <protection hidden="1" locked="0"/>
    </xf>
    <xf numFmtId="0" fontId="35" fillId="0" borderId="0" xfId="57" applyFont="1" applyProtection="1">
      <alignment/>
      <protection hidden="1"/>
    </xf>
    <xf numFmtId="0" fontId="35" fillId="0" borderId="0" xfId="57" applyFont="1" applyAlignment="1" applyProtection="1">
      <alignment horizontal="center"/>
      <protection hidden="1"/>
    </xf>
    <xf numFmtId="0" fontId="17" fillId="0" borderId="15" xfId="57" applyBorder="1" applyProtection="1">
      <alignment/>
      <protection hidden="1"/>
    </xf>
    <xf numFmtId="0" fontId="17" fillId="0" borderId="0" xfId="57" applyFont="1" applyProtection="1">
      <alignment/>
      <protection hidden="1"/>
    </xf>
    <xf numFmtId="1" fontId="17" fillId="0" borderId="0" xfId="57" applyNumberFormat="1" applyAlignment="1" applyProtection="1">
      <alignment horizontal="left"/>
      <protection hidden="1"/>
    </xf>
    <xf numFmtId="0" fontId="17" fillId="0" borderId="0" xfId="57" applyBorder="1" applyProtection="1">
      <alignment/>
      <protection hidden="1"/>
    </xf>
    <xf numFmtId="0" fontId="17" fillId="0" borderId="0" xfId="57" applyFont="1" applyProtection="1">
      <alignment/>
      <protection hidden="1" locked="0"/>
    </xf>
    <xf numFmtId="0" fontId="35" fillId="0" borderId="0" xfId="57" applyFont="1" applyProtection="1">
      <alignment/>
      <protection hidden="1" locked="0"/>
    </xf>
    <xf numFmtId="0" fontId="37" fillId="0" borderId="0" xfId="57" applyFont="1" applyProtection="1">
      <alignment/>
      <protection hidden="1" locked="0"/>
    </xf>
    <xf numFmtId="0" fontId="17" fillId="33" borderId="0" xfId="59" applyFill="1" applyAlignment="1" applyProtection="1">
      <alignment horizontal="center"/>
      <protection/>
    </xf>
    <xf numFmtId="0" fontId="26" fillId="34" borderId="11" xfId="59" applyFont="1" applyFill="1" applyBorder="1" applyAlignment="1" applyProtection="1">
      <alignment horizontal="left" vertical="center"/>
      <protection/>
    </xf>
    <xf numFmtId="0" fontId="92" fillId="35" borderId="11" xfId="59" applyFont="1" applyFill="1" applyBorder="1" applyAlignment="1" applyProtection="1">
      <alignment horizontal="center" vertical="center"/>
      <protection locked="0"/>
    </xf>
    <xf numFmtId="0" fontId="93" fillId="35" borderId="11" xfId="59" applyFont="1" applyFill="1" applyBorder="1" applyAlignment="1" applyProtection="1">
      <alignment horizontal="center" vertical="center"/>
      <protection locked="0"/>
    </xf>
    <xf numFmtId="0" fontId="93" fillId="35" borderId="11" xfId="57" applyFont="1" applyFill="1" applyBorder="1" applyAlignment="1" applyProtection="1">
      <alignment horizontal="center" vertical="center"/>
      <protection locked="0"/>
    </xf>
    <xf numFmtId="0" fontId="17" fillId="33" borderId="0" xfId="57" applyFont="1" applyFill="1" applyBorder="1" applyAlignment="1" applyProtection="1">
      <alignment horizontal="center"/>
      <protection/>
    </xf>
    <xf numFmtId="0" fontId="26" fillId="34" borderId="11" xfId="59" applyFont="1" applyFill="1" applyBorder="1" applyAlignment="1" applyProtection="1">
      <alignment horizontal="left" vertical="center" wrapText="1"/>
      <protection/>
    </xf>
    <xf numFmtId="0" fontId="42" fillId="34" borderId="11" xfId="59" applyFont="1" applyFill="1" applyBorder="1" applyAlignment="1" applyProtection="1">
      <alignment horizontal="left" vertical="center"/>
      <protection/>
    </xf>
    <xf numFmtId="49" fontId="93" fillId="35" borderId="11" xfId="59" applyNumberFormat="1" applyFont="1" applyFill="1" applyBorder="1" applyAlignment="1" applyProtection="1">
      <alignment horizontal="center" vertical="center"/>
      <protection locked="0"/>
    </xf>
    <xf numFmtId="167" fontId="93" fillId="35" borderId="11" xfId="59" applyNumberFormat="1" applyFont="1" applyFill="1" applyBorder="1" applyAlignment="1" applyProtection="1">
      <alignment horizontal="center" vertical="center"/>
      <protection locked="0"/>
    </xf>
    <xf numFmtId="168" fontId="93" fillId="35" borderId="11" xfId="59" applyNumberFormat="1" applyFont="1" applyFill="1" applyBorder="1" applyAlignment="1" applyProtection="1">
      <alignment horizontal="center" vertical="center"/>
      <protection locked="0"/>
    </xf>
    <xf numFmtId="168" fontId="17" fillId="33" borderId="0" xfId="59" applyNumberFormat="1" applyFill="1" applyAlignment="1" applyProtection="1">
      <alignment horizontal="center"/>
      <protection/>
    </xf>
    <xf numFmtId="0" fontId="19" fillId="34" borderId="11" xfId="59" applyFont="1" applyFill="1" applyBorder="1" applyAlignment="1" applyProtection="1">
      <alignment horizontal="left" vertical="center"/>
      <protection/>
    </xf>
    <xf numFmtId="0" fontId="26" fillId="34" borderId="11" xfId="58" applyFont="1" applyFill="1" applyBorder="1" applyAlignment="1" applyProtection="1">
      <alignment horizontal="left"/>
      <protection/>
    </xf>
    <xf numFmtId="0" fontId="94" fillId="35" borderId="11" xfId="59" applyFont="1" applyFill="1" applyBorder="1" applyAlignment="1" applyProtection="1">
      <alignment horizontal="center" vertical="center"/>
      <protection locked="0"/>
    </xf>
    <xf numFmtId="0" fontId="17" fillId="33" borderId="0" xfId="59" applyFont="1" applyFill="1" applyAlignment="1" applyProtection="1">
      <alignment horizontal="center"/>
      <protection/>
    </xf>
    <xf numFmtId="0" fontId="19" fillId="33" borderId="0" xfId="59" applyFont="1" applyFill="1" applyBorder="1" applyAlignment="1" applyProtection="1">
      <alignment horizontal="left" vertical="center"/>
      <protection/>
    </xf>
    <xf numFmtId="0" fontId="27" fillId="33" borderId="0" xfId="59" applyFont="1" applyFill="1" applyBorder="1" applyAlignment="1" applyProtection="1">
      <alignment horizontal="center" vertical="center"/>
      <protection/>
    </xf>
    <xf numFmtId="0" fontId="17" fillId="33" borderId="0" xfId="58" applyFill="1" applyAlignment="1" applyProtection="1">
      <alignment horizontal="left"/>
      <protection/>
    </xf>
    <xf numFmtId="0" fontId="17" fillId="33" borderId="0" xfId="58" applyFill="1" applyAlignment="1" applyProtection="1">
      <alignment horizontal="left" vertical="center"/>
      <protection/>
    </xf>
    <xf numFmtId="0" fontId="44" fillId="33" borderId="0" xfId="58" applyFont="1" applyFill="1" applyBorder="1" applyProtection="1">
      <alignment/>
      <protection/>
    </xf>
    <xf numFmtId="0" fontId="17" fillId="33" borderId="0" xfId="58" applyFill="1" applyBorder="1" applyAlignment="1" applyProtection="1">
      <alignment horizontal="left" vertical="center"/>
      <protection/>
    </xf>
    <xf numFmtId="0" fontId="17" fillId="33" borderId="0" xfId="58" applyFont="1" applyFill="1" applyBorder="1" applyAlignment="1" applyProtection="1">
      <alignment horizontal="left"/>
      <protection/>
    </xf>
    <xf numFmtId="0" fontId="17" fillId="0" borderId="0" xfId="59" applyAlignment="1" applyProtection="1">
      <alignment horizontal="center"/>
      <protection/>
    </xf>
    <xf numFmtId="0" fontId="17" fillId="33" borderId="0" xfId="59" applyFill="1" applyAlignment="1" applyProtection="1">
      <alignment horizontal="left" vertical="center"/>
      <protection/>
    </xf>
    <xf numFmtId="0" fontId="17" fillId="33" borderId="0" xfId="59" applyFill="1" applyAlignment="1" applyProtection="1">
      <alignment horizontal="center" vertical="center"/>
      <protection/>
    </xf>
    <xf numFmtId="0" fontId="45" fillId="0" borderId="0" xfId="58" applyFont="1" applyAlignment="1" applyProtection="1">
      <alignment horizontal="center" vertical="center"/>
      <protection hidden="1"/>
    </xf>
    <xf numFmtId="0" fontId="17" fillId="0" borderId="0" xfId="58" applyProtection="1">
      <alignment/>
      <protection hidden="1"/>
    </xf>
    <xf numFmtId="0" fontId="17" fillId="0" borderId="0" xfId="58" applyAlignment="1" applyProtection="1">
      <alignment/>
      <protection hidden="1"/>
    </xf>
    <xf numFmtId="0" fontId="17" fillId="0" borderId="0" xfId="58" applyAlignment="1" applyProtection="1">
      <alignment horizontal="center"/>
      <protection hidden="1"/>
    </xf>
    <xf numFmtId="0" fontId="17" fillId="0" borderId="0" xfId="58" applyAlignment="1" applyProtection="1">
      <alignment horizontal="left" vertical="center"/>
      <protection hidden="1"/>
    </xf>
    <xf numFmtId="0" fontId="17" fillId="0" borderId="11" xfId="58" applyBorder="1" applyAlignment="1" applyProtection="1">
      <alignment horizontal="center" vertical="center"/>
      <protection hidden="1"/>
    </xf>
    <xf numFmtId="0" fontId="17" fillId="0" borderId="0" xfId="58" applyAlignment="1" applyProtection="1">
      <alignment horizontal="center" vertical="center"/>
      <protection hidden="1"/>
    </xf>
    <xf numFmtId="0" fontId="17" fillId="0" borderId="23" xfId="58" applyBorder="1" applyAlignment="1" applyProtection="1">
      <alignment horizontal="left" vertical="center"/>
      <protection hidden="1"/>
    </xf>
    <xf numFmtId="0" fontId="17" fillId="0" borderId="22" xfId="58" applyBorder="1" applyAlignment="1" applyProtection="1">
      <alignment horizontal="left" vertical="center"/>
      <protection hidden="1"/>
    </xf>
    <xf numFmtId="0" fontId="17" fillId="0" borderId="16" xfId="58" applyBorder="1" applyAlignment="1" applyProtection="1">
      <alignment horizontal="left" vertical="center"/>
      <protection hidden="1"/>
    </xf>
    <xf numFmtId="0" fontId="17" fillId="0" borderId="0" xfId="58" applyBorder="1" applyAlignment="1" applyProtection="1">
      <alignment horizontal="left" vertical="center"/>
      <protection hidden="1"/>
    </xf>
    <xf numFmtId="0" fontId="17" fillId="0" borderId="0" xfId="58" applyAlignment="1" applyProtection="1">
      <alignment horizontal="left"/>
      <protection hidden="1"/>
    </xf>
    <xf numFmtId="0" fontId="17" fillId="0" borderId="17" xfId="58" applyFont="1" applyBorder="1" applyAlignment="1" applyProtection="1">
      <alignment vertical="center"/>
      <protection hidden="1"/>
    </xf>
    <xf numFmtId="0" fontId="17" fillId="0" borderId="18" xfId="58" applyBorder="1" applyAlignment="1" applyProtection="1">
      <alignment horizontal="left" vertical="center"/>
      <protection hidden="1"/>
    </xf>
    <xf numFmtId="0" fontId="27" fillId="0" borderId="0" xfId="58" applyFont="1" applyAlignment="1" applyProtection="1">
      <alignment horizontal="left" vertical="center"/>
      <protection hidden="1"/>
    </xf>
    <xf numFmtId="49" fontId="47" fillId="0" borderId="0" xfId="58" applyNumberFormat="1" applyFont="1" applyAlignment="1" applyProtection="1">
      <alignment horizontal="left" vertical="center"/>
      <protection hidden="1" locked="0"/>
    </xf>
    <xf numFmtId="0" fontId="17" fillId="0" borderId="0" xfId="58" applyAlignment="1" applyProtection="1">
      <alignment vertical="center"/>
      <protection hidden="1"/>
    </xf>
    <xf numFmtId="0" fontId="17" fillId="0" borderId="17" xfId="58" applyBorder="1" applyAlignment="1" applyProtection="1">
      <alignment vertical="center"/>
      <protection hidden="1"/>
    </xf>
    <xf numFmtId="0" fontId="17" fillId="0" borderId="15" xfId="58" applyBorder="1" applyAlignment="1" applyProtection="1">
      <alignment horizontal="left" vertical="center"/>
      <protection hidden="1"/>
    </xf>
    <xf numFmtId="0" fontId="47" fillId="0" borderId="0" xfId="58" applyFont="1" applyAlignment="1" applyProtection="1">
      <alignment horizontal="left" vertical="center"/>
      <protection hidden="1"/>
    </xf>
    <xf numFmtId="0" fontId="27" fillId="0" borderId="0" xfId="58" applyFont="1" applyAlignment="1" applyProtection="1">
      <alignment vertical="center"/>
      <protection hidden="1"/>
    </xf>
    <xf numFmtId="0" fontId="17" fillId="0" borderId="20" xfId="58" applyBorder="1" applyAlignment="1" applyProtection="1">
      <alignment horizontal="left" vertical="center"/>
      <protection hidden="1"/>
    </xf>
    <xf numFmtId="0" fontId="17" fillId="0" borderId="25" xfId="58" applyBorder="1" applyAlignment="1" applyProtection="1">
      <alignment horizontal="left" vertical="center"/>
      <protection hidden="1"/>
    </xf>
    <xf numFmtId="0" fontId="17" fillId="0" borderId="21" xfId="58" applyBorder="1" applyAlignment="1" applyProtection="1">
      <alignment horizontal="left" vertical="center"/>
      <protection hidden="1"/>
    </xf>
    <xf numFmtId="2" fontId="23" fillId="0" borderId="0" xfId="58" applyNumberFormat="1" applyFont="1" applyAlignment="1" applyProtection="1">
      <alignment vertical="center"/>
      <protection hidden="1"/>
    </xf>
    <xf numFmtId="0" fontId="17" fillId="0" borderId="0" xfId="59" applyAlignment="1">
      <alignment shrinkToFit="1"/>
      <protection/>
    </xf>
    <xf numFmtId="0" fontId="17" fillId="0" borderId="0" xfId="58" applyFont="1" applyAlignment="1" applyProtection="1">
      <alignment horizontal="left" indent="1"/>
      <protection hidden="1"/>
    </xf>
    <xf numFmtId="0" fontId="17" fillId="0" borderId="13" xfId="58" applyBorder="1" applyAlignment="1" applyProtection="1">
      <alignment horizontal="center" vertical="center"/>
      <protection hidden="1"/>
    </xf>
    <xf numFmtId="0" fontId="17" fillId="0" borderId="0" xfId="58" applyBorder="1" applyAlignment="1" applyProtection="1">
      <alignment horizontal="center" vertical="center"/>
      <protection hidden="1"/>
    </xf>
    <xf numFmtId="0" fontId="17" fillId="0" borderId="0" xfId="58" applyFont="1" applyProtection="1">
      <alignment/>
      <protection hidden="1"/>
    </xf>
    <xf numFmtId="0" fontId="49" fillId="0" borderId="26" xfId="58" applyFont="1" applyBorder="1" applyProtection="1">
      <alignment/>
      <protection hidden="1"/>
    </xf>
    <xf numFmtId="0" fontId="17" fillId="0" borderId="26" xfId="58" applyBorder="1" applyProtection="1">
      <alignment/>
      <protection hidden="1"/>
    </xf>
    <xf numFmtId="0" fontId="17" fillId="0" borderId="11" xfId="58" applyBorder="1" applyAlignment="1" applyProtection="1">
      <alignment horizontal="center" vertical="center"/>
      <protection hidden="1" locked="0"/>
    </xf>
    <xf numFmtId="49" fontId="51" fillId="0" borderId="26" xfId="58" applyNumberFormat="1" applyFont="1" applyBorder="1" applyAlignment="1" applyProtection="1">
      <alignment horizontal="right"/>
      <protection hidden="1"/>
    </xf>
    <xf numFmtId="169" fontId="51" fillId="0" borderId="26" xfId="58" applyNumberFormat="1" applyFont="1" applyBorder="1" applyAlignment="1" applyProtection="1">
      <alignment horizontal="left"/>
      <protection hidden="1"/>
    </xf>
    <xf numFmtId="0" fontId="17" fillId="0" borderId="0" xfId="58" applyFont="1" applyAlignment="1" applyProtection="1">
      <alignment horizontal="right"/>
      <protection hidden="1"/>
    </xf>
    <xf numFmtId="2" fontId="17" fillId="0" borderId="26" xfId="58" applyNumberFormat="1" applyBorder="1" applyAlignment="1" applyProtection="1">
      <alignment horizontal="right"/>
      <protection hidden="1"/>
    </xf>
    <xf numFmtId="0" fontId="17" fillId="0" borderId="0" xfId="58" applyFont="1" applyAlignment="1" applyProtection="1">
      <alignment horizontal="left" vertical="center"/>
      <protection hidden="1"/>
    </xf>
    <xf numFmtId="0" fontId="17" fillId="0" borderId="0" xfId="58" applyFont="1" applyAlignment="1" applyProtection="1">
      <alignment horizontal="left" vertical="center" indent="1"/>
      <protection hidden="1"/>
    </xf>
    <xf numFmtId="0" fontId="17" fillId="0" borderId="17" xfId="58" applyBorder="1" applyAlignment="1" applyProtection="1">
      <alignment horizontal="left" vertical="center"/>
      <protection hidden="1"/>
    </xf>
    <xf numFmtId="0" fontId="52" fillId="0" borderId="26" xfId="58" applyFont="1" applyBorder="1" applyProtection="1">
      <alignment/>
      <protection hidden="1"/>
    </xf>
    <xf numFmtId="0" fontId="53" fillId="0" borderId="26" xfId="58" applyFont="1" applyBorder="1" applyProtection="1">
      <alignment/>
      <protection hidden="1"/>
    </xf>
    <xf numFmtId="0" fontId="27" fillId="0" borderId="0" xfId="58" applyFont="1" applyProtection="1">
      <alignment/>
      <protection hidden="1"/>
    </xf>
    <xf numFmtId="0" fontId="23" fillId="0" borderId="26" xfId="58" applyFont="1" applyBorder="1" applyProtection="1">
      <alignment/>
      <protection hidden="1"/>
    </xf>
    <xf numFmtId="0" fontId="17" fillId="0" borderId="0" xfId="58" applyAlignment="1" applyProtection="1">
      <alignment horizontal="right"/>
      <protection hidden="1"/>
    </xf>
    <xf numFmtId="0" fontId="17" fillId="0" borderId="0" xfId="58" applyFont="1" applyBorder="1" applyAlignment="1" applyProtection="1">
      <alignment horizontal="left"/>
      <protection hidden="1"/>
    </xf>
    <xf numFmtId="0" fontId="44" fillId="0" borderId="26" xfId="58" applyFont="1" applyBorder="1" applyProtection="1">
      <alignment/>
      <protection hidden="1"/>
    </xf>
    <xf numFmtId="0" fontId="17" fillId="0" borderId="26" xfId="58" applyBorder="1" applyAlignment="1" applyProtection="1">
      <alignment horizontal="left" vertical="center"/>
      <protection hidden="1"/>
    </xf>
    <xf numFmtId="0" fontId="17" fillId="0" borderId="0" xfId="58" applyFont="1" applyAlignment="1" applyProtection="1">
      <alignment horizontal="left"/>
      <protection hidden="1"/>
    </xf>
    <xf numFmtId="2" fontId="17" fillId="0" borderId="0" xfId="58" applyNumberFormat="1" applyProtection="1">
      <alignment/>
      <protection hidden="1"/>
    </xf>
    <xf numFmtId="0" fontId="17" fillId="0" borderId="0" xfId="57">
      <alignment/>
      <protection/>
    </xf>
    <xf numFmtId="0" fontId="0" fillId="6" borderId="10" xfId="0" applyFill="1" applyBorder="1" applyAlignment="1" applyProtection="1">
      <alignment horizontal="center" vertical="center"/>
      <protection locked="0"/>
    </xf>
    <xf numFmtId="0" fontId="0" fillId="18" borderId="10" xfId="0" applyFill="1" applyBorder="1" applyAlignment="1">
      <alignment horizontal="left" vertical="center"/>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18" borderId="27" xfId="0" applyFill="1" applyBorder="1" applyAlignment="1">
      <alignment horizontal="center" vertical="center"/>
    </xf>
    <xf numFmtId="0" fontId="0" fillId="6" borderId="28" xfId="0" applyFill="1" applyBorder="1" applyAlignment="1" applyProtection="1">
      <alignment horizontal="center" vertical="center"/>
      <protection locked="0"/>
    </xf>
    <xf numFmtId="0" fontId="0" fillId="0" borderId="12"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1" xfId="0" applyBorder="1" applyAlignment="1" applyProtection="1">
      <alignment vertical="center" wrapText="1"/>
      <protection/>
    </xf>
    <xf numFmtId="0" fontId="0" fillId="0" borderId="29" xfId="0" applyFont="1" applyBorder="1" applyAlignment="1" applyProtection="1">
      <alignment vertical="center"/>
      <protection/>
    </xf>
    <xf numFmtId="0" fontId="0" fillId="6" borderId="11" xfId="0"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0" fontId="95" fillId="35" borderId="10" xfId="0" applyFont="1" applyFill="1" applyBorder="1" applyAlignment="1">
      <alignment horizontal="center" vertical="center" wrapText="1"/>
    </xf>
    <xf numFmtId="0" fontId="95" fillId="35" borderId="10" xfId="0" applyFont="1" applyFill="1" applyBorder="1" applyAlignment="1">
      <alignment horizontal="center" vertical="center"/>
    </xf>
    <xf numFmtId="0" fontId="0" fillId="6" borderId="10" xfId="0" applyFill="1" applyBorder="1" applyAlignment="1" applyProtection="1">
      <alignment horizontal="center" vertical="center"/>
      <protection locked="0"/>
    </xf>
    <xf numFmtId="0" fontId="0" fillId="18" borderId="10" xfId="0" applyFill="1" applyBorder="1" applyAlignment="1">
      <alignment horizontal="left" vertical="center"/>
    </xf>
    <xf numFmtId="0" fontId="0" fillId="18" borderId="10" xfId="0" applyFill="1" applyBorder="1" applyAlignment="1">
      <alignment horizontal="left" vertical="center" wrapText="1"/>
    </xf>
    <xf numFmtId="0" fontId="96" fillId="6" borderId="31" xfId="0" applyFont="1" applyFill="1" applyBorder="1" applyAlignment="1" applyProtection="1">
      <alignment horizontal="center" vertical="center"/>
      <protection locked="0"/>
    </xf>
    <xf numFmtId="0" fontId="96" fillId="6" borderId="10" xfId="0" applyFont="1" applyFill="1" applyBorder="1" applyAlignment="1" applyProtection="1">
      <alignment horizontal="center" vertical="center"/>
      <protection locked="0"/>
    </xf>
    <xf numFmtId="0" fontId="0" fillId="18" borderId="28" xfId="0" applyFill="1" applyBorder="1" applyAlignment="1">
      <alignment horizontal="center" vertical="center" wrapText="1"/>
    </xf>
    <xf numFmtId="0" fontId="0" fillId="18" borderId="32" xfId="0" applyFill="1" applyBorder="1" applyAlignment="1">
      <alignment horizontal="center" vertical="center" wrapText="1"/>
    </xf>
    <xf numFmtId="0" fontId="0" fillId="18" borderId="31" xfId="0" applyFill="1" applyBorder="1" applyAlignment="1">
      <alignment horizontal="center" vertical="center" wrapText="1"/>
    </xf>
    <xf numFmtId="0" fontId="0" fillId="36" borderId="10" xfId="0" applyFill="1" applyBorder="1" applyAlignment="1">
      <alignment horizontal="center" vertical="center"/>
    </xf>
    <xf numFmtId="0" fontId="0" fillId="11" borderId="10" xfId="0" applyFill="1" applyBorder="1" applyAlignment="1" applyProtection="1">
      <alignment horizontal="left" vertical="center"/>
      <protection locked="0"/>
    </xf>
    <xf numFmtId="0" fontId="97" fillId="11" borderId="27" xfId="53" applyFont="1" applyFill="1" applyBorder="1" applyAlignment="1" applyProtection="1">
      <alignment horizontal="left" vertical="center" shrinkToFit="1"/>
      <protection locked="0"/>
    </xf>
    <xf numFmtId="0" fontId="97" fillId="11" borderId="33" xfId="53" applyFont="1" applyFill="1" applyBorder="1" applyAlignment="1" applyProtection="1">
      <alignment horizontal="left" vertical="center" shrinkToFit="1"/>
      <protection locked="0"/>
    </xf>
    <xf numFmtId="0" fontId="97" fillId="11" borderId="30" xfId="53" applyFont="1" applyFill="1" applyBorder="1" applyAlignment="1" applyProtection="1">
      <alignment horizontal="left" vertical="center" shrinkToFit="1"/>
      <protection locked="0"/>
    </xf>
    <xf numFmtId="164" fontId="0" fillId="6" borderId="10" xfId="0" applyNumberFormat="1" applyFill="1" applyBorder="1" applyAlignment="1" applyProtection="1">
      <alignment horizontal="center" vertical="center"/>
      <protection locked="0"/>
    </xf>
    <xf numFmtId="0" fontId="98" fillId="0" borderId="0" xfId="0" applyFont="1" applyAlignment="1" applyProtection="1">
      <alignment horizontal="center"/>
      <protection/>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87" fillId="0" borderId="0" xfId="0" applyFont="1" applyAlignment="1" applyProtection="1">
      <alignment horizontal="left" wrapText="1" readingOrder="1"/>
      <protection hidden="1" locked="0"/>
    </xf>
    <xf numFmtId="0" fontId="87" fillId="0" borderId="0" xfId="0" applyFont="1" applyAlignment="1" applyProtection="1">
      <alignment horizontal="center" wrapText="1" readingOrder="1"/>
      <protection/>
    </xf>
    <xf numFmtId="0" fontId="0" fillId="0" borderId="0" xfId="0" applyAlignment="1" applyProtection="1">
      <alignment horizontal="justify" vertical="top" wrapText="1"/>
      <protection/>
    </xf>
    <xf numFmtId="0" fontId="0" fillId="0" borderId="0" xfId="0" applyAlignment="1" applyProtection="1">
      <alignment horizontal="justify" vertical="center" wrapText="1"/>
      <protection/>
    </xf>
    <xf numFmtId="0" fontId="0" fillId="0" borderId="0" xfId="0" applyNumberFormat="1" applyAlignment="1" applyProtection="1">
      <alignment horizontal="justify" vertical="center" wrapText="1"/>
      <protection/>
    </xf>
    <xf numFmtId="0" fontId="0" fillId="0" borderId="0" xfId="0" applyBorder="1" applyAlignment="1" applyProtection="1">
      <alignment horizontal="justify" wrapText="1"/>
      <protection/>
    </xf>
    <xf numFmtId="0" fontId="0" fillId="0" borderId="0" xfId="0" applyAlignment="1" applyProtection="1">
      <alignment horizontal="center"/>
      <protection/>
    </xf>
    <xf numFmtId="0" fontId="99" fillId="0" borderId="0" xfId="0" applyFont="1" applyAlignment="1" applyProtection="1">
      <alignment horizontal="center" wrapText="1"/>
      <protection hidden="1" locked="0"/>
    </xf>
    <xf numFmtId="0" fontId="100" fillId="0" borderId="0" xfId="0" applyFont="1" applyAlignment="1" applyProtection="1">
      <alignment horizontal="center"/>
      <protection hidden="1" locked="0"/>
    </xf>
    <xf numFmtId="0" fontId="0" fillId="0" borderId="11" xfId="0" applyFont="1" applyBorder="1" applyAlignment="1" applyProtection="1">
      <alignment horizontal="center" vertical="center" wrapText="1"/>
      <protection/>
    </xf>
    <xf numFmtId="0" fontId="85"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hidden="1" locked="0"/>
    </xf>
    <xf numFmtId="0" fontId="0" fillId="0" borderId="13" xfId="0" applyFont="1" applyBorder="1" applyAlignment="1" applyProtection="1">
      <alignment horizontal="center" vertical="center" wrapText="1"/>
      <protection hidden="1" locked="0"/>
    </xf>
    <xf numFmtId="0" fontId="0" fillId="0" borderId="14" xfId="0" applyFont="1" applyBorder="1" applyAlignment="1" applyProtection="1">
      <alignment horizontal="center" vertical="center" wrapText="1"/>
      <protection hidden="1" locked="0"/>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25"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9" xfId="0" applyBorder="1" applyAlignment="1" applyProtection="1">
      <alignment horizontal="center" vertical="center" wrapText="1" shrinkToFit="1"/>
      <protection hidden="1" locked="0"/>
    </xf>
    <xf numFmtId="0" fontId="0" fillId="0" borderId="25" xfId="0" applyBorder="1" applyAlignment="1" applyProtection="1">
      <alignment horizontal="center" vertical="center" wrapText="1" shrinkToFit="1"/>
      <protection hidden="1" locked="0"/>
    </xf>
    <xf numFmtId="0" fontId="0" fillId="0" borderId="19" xfId="0" applyBorder="1" applyAlignment="1" applyProtection="1">
      <alignment horizontal="center" vertical="center" wrapText="1" shrinkToFit="1"/>
      <protection hidden="1" locked="0"/>
    </xf>
    <xf numFmtId="0" fontId="101" fillId="33" borderId="15" xfId="59" applyFont="1" applyFill="1" applyBorder="1" applyAlignment="1" applyProtection="1">
      <alignment horizontal="center" vertical="center"/>
      <protection/>
    </xf>
    <xf numFmtId="0" fontId="44" fillId="0" borderId="0" xfId="58" applyFont="1" applyBorder="1" applyAlignment="1" applyProtection="1">
      <alignment horizontal="left"/>
      <protection/>
    </xf>
    <xf numFmtId="165" fontId="18" fillId="0" borderId="0" xfId="57" applyNumberFormat="1" applyFont="1" applyAlignment="1" applyProtection="1">
      <alignment horizontal="center" vertical="center"/>
      <protection hidden="1"/>
    </xf>
    <xf numFmtId="0" fontId="19" fillId="0" borderId="0" xfId="57" applyFont="1" applyAlignment="1" applyProtection="1">
      <alignment horizontal="center" vertical="center"/>
      <protection hidden="1" locked="0"/>
    </xf>
    <xf numFmtId="0" fontId="19" fillId="0" borderId="0" xfId="57" applyFont="1" applyAlignment="1" applyProtection="1">
      <alignment horizontal="center" vertical="center"/>
      <protection hidden="1"/>
    </xf>
    <xf numFmtId="0" fontId="54" fillId="0" borderId="15" xfId="57" applyFont="1" applyBorder="1" applyAlignment="1" applyProtection="1">
      <alignment horizontal="center" wrapText="1"/>
      <protection hidden="1" locked="0"/>
    </xf>
    <xf numFmtId="167" fontId="22" fillId="0" borderId="0" xfId="57" applyNumberFormat="1" applyFont="1" applyBorder="1" applyAlignment="1" applyProtection="1">
      <alignment horizontal="left" vertical="center"/>
      <protection hidden="1"/>
    </xf>
    <xf numFmtId="0" fontId="23" fillId="0" borderId="23" xfId="57" applyFont="1" applyBorder="1" applyAlignment="1" applyProtection="1">
      <alignment horizontal="right" vertical="center"/>
      <protection hidden="1"/>
    </xf>
    <xf numFmtId="0" fontId="24" fillId="0" borderId="22" xfId="57" applyFont="1" applyBorder="1" applyAlignment="1" applyProtection="1">
      <alignment horizontal="right" vertical="center"/>
      <protection hidden="1"/>
    </xf>
    <xf numFmtId="0" fontId="25" fillId="0" borderId="0" xfId="57" applyFont="1" applyAlignment="1" applyProtection="1">
      <alignment horizontal="center" textRotation="90"/>
      <protection hidden="1"/>
    </xf>
    <xf numFmtId="0" fontId="17" fillId="0" borderId="0" xfId="57" applyBorder="1" applyAlignment="1" applyProtection="1">
      <alignment horizontal="center" vertical="center"/>
      <protection hidden="1"/>
    </xf>
    <xf numFmtId="0" fontId="27" fillId="0" borderId="0" xfId="57" applyFont="1" applyAlignment="1" applyProtection="1">
      <alignment horizontal="left" vertical="center"/>
      <protection hidden="1"/>
    </xf>
    <xf numFmtId="0" fontId="17" fillId="0" borderId="29" xfId="57" applyBorder="1" applyAlignment="1" applyProtection="1">
      <alignment horizontal="center" vertical="center"/>
      <protection hidden="1"/>
    </xf>
    <xf numFmtId="0" fontId="17" fillId="0" borderId="19" xfId="57" applyBorder="1" applyAlignment="1" applyProtection="1">
      <alignment horizontal="center" vertical="center"/>
      <protection hidden="1"/>
    </xf>
    <xf numFmtId="49" fontId="17" fillId="0" borderId="11" xfId="57" applyNumberFormat="1" applyFont="1" applyBorder="1" applyAlignment="1" applyProtection="1">
      <alignment horizontal="center" vertical="center"/>
      <protection hidden="1"/>
    </xf>
    <xf numFmtId="0" fontId="17" fillId="0" borderId="11" xfId="57" applyNumberFormat="1" applyFont="1" applyBorder="1" applyAlignment="1" applyProtection="1">
      <alignment horizontal="center" vertical="center"/>
      <protection hidden="1"/>
    </xf>
    <xf numFmtId="0" fontId="17" fillId="0" borderId="22" xfId="57" applyFont="1" applyBorder="1" applyAlignment="1" applyProtection="1">
      <alignment horizontal="left" vertical="center" shrinkToFit="1"/>
      <protection hidden="1" locked="0"/>
    </xf>
    <xf numFmtId="0" fontId="17" fillId="0" borderId="0" xfId="57" applyAlignment="1" applyProtection="1">
      <alignment horizontal="left" vertical="center"/>
      <protection hidden="1"/>
    </xf>
    <xf numFmtId="0" fontId="27" fillId="0" borderId="25" xfId="57" applyFont="1" applyBorder="1" applyAlignment="1" applyProtection="1">
      <alignment horizontal="center" vertical="center" wrapText="1" shrinkToFit="1"/>
      <protection hidden="1" locked="0"/>
    </xf>
    <xf numFmtId="2" fontId="27" fillId="0" borderId="0" xfId="57" applyNumberFormat="1" applyFont="1" applyAlignment="1" applyProtection="1">
      <alignment horizontal="left" vertical="center" wrapText="1" shrinkToFit="1"/>
      <protection hidden="1" locked="0"/>
    </xf>
    <xf numFmtId="0" fontId="17" fillId="0" borderId="0" xfId="59" applyAlignment="1" applyProtection="1">
      <alignment wrapText="1" shrinkToFit="1"/>
      <protection hidden="1" locked="0"/>
    </xf>
    <xf numFmtId="0" fontId="27" fillId="0" borderId="0" xfId="57" applyFont="1" applyAlignment="1" applyProtection="1">
      <alignment horizontal="left" vertical="center" shrinkToFit="1"/>
      <protection hidden="1" locked="0"/>
    </xf>
    <xf numFmtId="0" fontId="17" fillId="0" borderId="0" xfId="57" applyFont="1" applyBorder="1" applyAlignment="1" applyProtection="1">
      <alignment horizontal="center" vertical="center"/>
      <protection hidden="1" locked="0"/>
    </xf>
    <xf numFmtId="0" fontId="26" fillId="0" borderId="22" xfId="57" applyFont="1" applyFill="1" applyBorder="1" applyAlignment="1" applyProtection="1">
      <alignment horizontal="left" vertical="center"/>
      <protection hidden="1"/>
    </xf>
    <xf numFmtId="0" fontId="26" fillId="0" borderId="22" xfId="57" applyFont="1" applyBorder="1" applyAlignment="1" applyProtection="1">
      <alignment horizontal="center" vertical="center"/>
      <protection hidden="1"/>
    </xf>
    <xf numFmtId="2" fontId="17" fillId="0" borderId="0" xfId="57" applyNumberFormat="1" applyBorder="1" applyAlignment="1" applyProtection="1">
      <alignment horizontal="right" vertical="center" indent="1"/>
      <protection hidden="1" locked="0"/>
    </xf>
    <xf numFmtId="0" fontId="17" fillId="0" borderId="0" xfId="57" applyNumberFormat="1" applyAlignment="1" applyProtection="1">
      <alignment horizontal="center" vertical="center"/>
      <protection hidden="1"/>
    </xf>
    <xf numFmtId="0" fontId="17" fillId="0" borderId="0" xfId="57" applyFill="1" applyBorder="1" applyAlignment="1" applyProtection="1">
      <alignment horizontal="left" vertical="center"/>
      <protection hidden="1"/>
    </xf>
    <xf numFmtId="0" fontId="17" fillId="0" borderId="0" xfId="57" applyFont="1" applyAlignment="1" applyProtection="1">
      <alignment horizontal="center" vertical="center"/>
      <protection hidden="1" locked="0"/>
    </xf>
    <xf numFmtId="0" fontId="17" fillId="0" borderId="18" xfId="57" applyFont="1" applyBorder="1" applyAlignment="1" applyProtection="1">
      <alignment horizontal="center" vertical="center"/>
      <protection hidden="1" locked="0"/>
    </xf>
    <xf numFmtId="0" fontId="17" fillId="0" borderId="17" xfId="57" applyBorder="1" applyAlignment="1" applyProtection="1">
      <alignment horizontal="center" vertical="center"/>
      <protection hidden="1"/>
    </xf>
    <xf numFmtId="0" fontId="17" fillId="0" borderId="0" xfId="57" applyBorder="1" applyAlignment="1" applyProtection="1">
      <alignment horizontal="left" vertical="center"/>
      <protection hidden="1" locked="0"/>
    </xf>
    <xf numFmtId="0" fontId="17" fillId="0" borderId="17" xfId="57" applyFont="1" applyBorder="1" applyAlignment="1" applyProtection="1">
      <alignment horizontal="center" vertical="center"/>
      <protection hidden="1" locked="0"/>
    </xf>
    <xf numFmtId="0" fontId="30" fillId="0" borderId="0" xfId="57" applyFont="1" applyAlignment="1" applyProtection="1">
      <alignment horizontal="center" vertical="center" wrapText="1"/>
      <protection hidden="1" locked="0"/>
    </xf>
    <xf numFmtId="0" fontId="30" fillId="0" borderId="18" xfId="57" applyFont="1" applyBorder="1" applyAlignment="1" applyProtection="1">
      <alignment horizontal="center" vertical="center" wrapText="1"/>
      <protection hidden="1" locked="0"/>
    </xf>
    <xf numFmtId="0" fontId="17" fillId="0" borderId="11" xfId="57" applyBorder="1" applyAlignment="1" applyProtection="1">
      <alignment horizontal="center" vertical="center"/>
      <protection hidden="1" locked="0"/>
    </xf>
    <xf numFmtId="0" fontId="17" fillId="0" borderId="12" xfId="57" applyBorder="1" applyAlignment="1" applyProtection="1">
      <alignment horizontal="center" vertical="center"/>
      <protection hidden="1" locked="0"/>
    </xf>
    <xf numFmtId="0" fontId="17" fillId="0" borderId="14" xfId="57" applyBorder="1" applyAlignment="1" applyProtection="1">
      <alignment horizontal="center" vertical="center"/>
      <protection hidden="1" locked="0"/>
    </xf>
    <xf numFmtId="0" fontId="33" fillId="0" borderId="0" xfId="57" applyFont="1" applyAlignment="1" applyProtection="1">
      <alignment horizontal="center" vertical="center"/>
      <protection hidden="1"/>
    </xf>
    <xf numFmtId="2" fontId="26" fillId="0" borderId="24" xfId="57" applyNumberFormat="1" applyFont="1" applyBorder="1" applyAlignment="1" applyProtection="1">
      <alignment horizontal="right" vertical="center" indent="3"/>
      <protection hidden="1"/>
    </xf>
    <xf numFmtId="2" fontId="17" fillId="0" borderId="0" xfId="57" applyNumberFormat="1" applyAlignment="1" applyProtection="1">
      <alignment horizontal="right" vertical="center" indent="3"/>
      <protection hidden="1"/>
    </xf>
    <xf numFmtId="2" fontId="17" fillId="0" borderId="0" xfId="57" applyNumberFormat="1" applyBorder="1" applyAlignment="1" applyProtection="1">
      <alignment horizontal="right" vertical="center" indent="3"/>
      <protection hidden="1"/>
    </xf>
    <xf numFmtId="0" fontId="17" fillId="0" borderId="0" xfId="57" applyAlignment="1" applyProtection="1">
      <alignment horizontal="left" vertical="center" wrapText="1" indent="2"/>
      <protection hidden="1"/>
    </xf>
    <xf numFmtId="0" fontId="32" fillId="0" borderId="0" xfId="57" applyFont="1" applyBorder="1" applyAlignment="1" applyProtection="1">
      <alignment horizontal="center" vertical="top" wrapText="1"/>
      <protection hidden="1"/>
    </xf>
    <xf numFmtId="0" fontId="26" fillId="0" borderId="17" xfId="57" applyFont="1" applyBorder="1" applyAlignment="1" applyProtection="1">
      <alignment horizontal="center" vertical="center"/>
      <protection hidden="1"/>
    </xf>
    <xf numFmtId="0" fontId="26" fillId="0" borderId="0" xfId="57" applyFont="1" applyBorder="1" applyAlignment="1" applyProtection="1">
      <alignment horizontal="center" vertical="center"/>
      <protection hidden="1"/>
    </xf>
    <xf numFmtId="0" fontId="25" fillId="0" borderId="0" xfId="57" applyFont="1" applyAlignment="1" applyProtection="1">
      <alignment horizontal="center" vertical="top" textRotation="90"/>
      <protection hidden="1"/>
    </xf>
    <xf numFmtId="0" fontId="17" fillId="0" borderId="0" xfId="57" applyAlignment="1" applyProtection="1">
      <alignment horizontal="center" vertical="center" shrinkToFit="1"/>
      <protection hidden="1" locked="0"/>
    </xf>
    <xf numFmtId="2" fontId="17" fillId="0" borderId="0" xfId="57" applyNumberFormat="1" applyAlignment="1" applyProtection="1">
      <alignment horizontal="right" vertical="center" indent="3"/>
      <protection hidden="1" locked="0"/>
    </xf>
    <xf numFmtId="2" fontId="17" fillId="0" borderId="0" xfId="57" applyNumberFormat="1" applyBorder="1" applyAlignment="1" applyProtection="1">
      <alignment horizontal="right" vertical="center" indent="3"/>
      <protection hidden="1" locked="0"/>
    </xf>
    <xf numFmtId="0" fontId="33" fillId="0" borderId="22" xfId="57" applyFont="1" applyBorder="1" applyAlignment="1" applyProtection="1">
      <alignment horizontal="center" vertical="center"/>
      <protection hidden="1"/>
    </xf>
    <xf numFmtId="0" fontId="17" fillId="0" borderId="0" xfId="57" applyAlignment="1" applyProtection="1">
      <alignment horizontal="center" vertical="center"/>
      <protection hidden="1"/>
    </xf>
    <xf numFmtId="0" fontId="17" fillId="0" borderId="0" xfId="57" applyFont="1" applyAlignment="1" applyProtection="1">
      <alignment horizontal="center" vertical="center" wrapText="1"/>
      <protection hidden="1" locked="0"/>
    </xf>
    <xf numFmtId="0" fontId="17" fillId="0" borderId="18" xfId="57" applyFont="1" applyBorder="1" applyAlignment="1" applyProtection="1">
      <alignment horizontal="center" vertical="center" wrapText="1"/>
      <protection hidden="1" locked="0"/>
    </xf>
    <xf numFmtId="0" fontId="17" fillId="0" borderId="18" xfId="57" applyBorder="1" applyAlignment="1" applyProtection="1">
      <alignment horizontal="left" vertical="center"/>
      <protection hidden="1"/>
    </xf>
    <xf numFmtId="0" fontId="30" fillId="0" borderId="0" xfId="57" applyFont="1" applyAlignment="1" applyProtection="1">
      <alignment horizontal="left" vertical="center" wrapText="1"/>
      <protection hidden="1"/>
    </xf>
    <xf numFmtId="0" fontId="30" fillId="0" borderId="18" xfId="57" applyFont="1" applyBorder="1" applyAlignment="1" applyProtection="1">
      <alignment horizontal="left" vertical="center" wrapText="1"/>
      <protection hidden="1"/>
    </xf>
    <xf numFmtId="0" fontId="34" fillId="0" borderId="0" xfId="57" applyFont="1" applyAlignment="1" applyProtection="1">
      <alignment horizontal="center"/>
      <protection hidden="1"/>
    </xf>
    <xf numFmtId="0" fontId="35" fillId="0" borderId="0" xfId="57" applyFont="1" applyAlignment="1" applyProtection="1">
      <alignment horizontal="right"/>
      <protection hidden="1"/>
    </xf>
    <xf numFmtId="0" fontId="36" fillId="0" borderId="0" xfId="58" applyFont="1" applyBorder="1" applyAlignment="1" applyProtection="1">
      <alignment horizontal="left" vertical="top" wrapText="1"/>
      <protection hidden="1"/>
    </xf>
    <xf numFmtId="0" fontId="36" fillId="0" borderId="15" xfId="58" applyFont="1" applyBorder="1" applyAlignment="1" applyProtection="1">
      <alignment horizontal="left" vertical="top" wrapText="1"/>
      <protection hidden="1"/>
    </xf>
    <xf numFmtId="0" fontId="30" fillId="0" borderId="22" xfId="58" applyFont="1" applyBorder="1" applyAlignment="1" applyProtection="1">
      <alignment horizontal="center" vertical="top" shrinkToFit="1"/>
      <protection hidden="1"/>
    </xf>
    <xf numFmtId="0" fontId="45" fillId="0" borderId="0" xfId="58" applyFont="1" applyAlignment="1" applyProtection="1">
      <alignment horizontal="center" vertical="center"/>
      <protection hidden="1"/>
    </xf>
    <xf numFmtId="0" fontId="46" fillId="0" borderId="0" xfId="58" applyFont="1" applyAlignment="1" applyProtection="1">
      <alignment horizontal="center"/>
      <protection hidden="1"/>
    </xf>
    <xf numFmtId="0" fontId="17" fillId="0" borderId="29" xfId="58" applyFont="1" applyBorder="1" applyAlignment="1" applyProtection="1">
      <alignment horizontal="center" vertical="center"/>
      <protection hidden="1"/>
    </xf>
    <xf numFmtId="0" fontId="17" fillId="0" borderId="25" xfId="58" applyFont="1" applyBorder="1" applyAlignment="1" applyProtection="1">
      <alignment horizontal="center" vertical="center"/>
      <protection hidden="1"/>
    </xf>
    <xf numFmtId="0" fontId="17" fillId="0" borderId="19" xfId="58" applyFont="1" applyBorder="1" applyAlignment="1" applyProtection="1">
      <alignment horizontal="center" vertical="center"/>
      <protection hidden="1"/>
    </xf>
    <xf numFmtId="0" fontId="17" fillId="0" borderId="0" xfId="58" applyAlignment="1" applyProtection="1">
      <alignment horizontal="center"/>
      <protection hidden="1"/>
    </xf>
    <xf numFmtId="0" fontId="23" fillId="0" borderId="15" xfId="58" applyFont="1" applyBorder="1" applyAlignment="1" applyProtection="1">
      <alignment horizontal="center" shrinkToFit="1"/>
      <protection hidden="1" locked="0"/>
    </xf>
    <xf numFmtId="0" fontId="17" fillId="0" borderId="26" xfId="58" applyBorder="1" applyAlignment="1" applyProtection="1">
      <alignment horizontal="center" vertical="center"/>
      <protection hidden="1"/>
    </xf>
    <xf numFmtId="49" fontId="17" fillId="0" borderId="29" xfId="58" applyNumberFormat="1" applyBorder="1" applyAlignment="1" applyProtection="1">
      <alignment horizontal="center" vertical="center"/>
      <protection hidden="1"/>
    </xf>
    <xf numFmtId="49" fontId="17" fillId="0" borderId="25" xfId="58" applyNumberFormat="1" applyBorder="1" applyAlignment="1" applyProtection="1">
      <alignment horizontal="center" vertical="center"/>
      <protection hidden="1"/>
    </xf>
    <xf numFmtId="49" fontId="17" fillId="0" borderId="19" xfId="58" applyNumberFormat="1" applyBorder="1" applyAlignment="1" applyProtection="1">
      <alignment horizontal="center" vertical="center"/>
      <protection hidden="1"/>
    </xf>
    <xf numFmtId="0" fontId="17" fillId="0" borderId="29" xfId="58" applyBorder="1" applyAlignment="1" applyProtection="1">
      <alignment horizontal="center" vertical="center"/>
      <protection hidden="1"/>
    </xf>
    <xf numFmtId="0" fontId="17" fillId="0" borderId="25" xfId="58" applyBorder="1" applyAlignment="1" applyProtection="1">
      <alignment horizontal="center" vertical="center"/>
      <protection hidden="1"/>
    </xf>
    <xf numFmtId="0" fontId="17" fillId="0" borderId="19" xfId="58" applyBorder="1" applyAlignment="1" applyProtection="1">
      <alignment horizontal="center" vertical="center"/>
      <protection hidden="1"/>
    </xf>
    <xf numFmtId="0" fontId="48" fillId="0" borderId="0" xfId="58" applyFont="1" applyAlignment="1" applyProtection="1">
      <alignment vertical="center" wrapText="1"/>
      <protection hidden="1"/>
    </xf>
    <xf numFmtId="0" fontId="17" fillId="0" borderId="0" xfId="59" applyAlignment="1">
      <alignment vertical="center" wrapText="1"/>
      <protection/>
    </xf>
    <xf numFmtId="0" fontId="23" fillId="0" borderId="0" xfId="58" applyFont="1" applyAlignment="1" applyProtection="1">
      <alignment horizontal="left" vertical="top" wrapText="1"/>
      <protection hidden="1" locked="0"/>
    </xf>
    <xf numFmtId="0" fontId="44" fillId="0" borderId="15" xfId="58" applyFont="1" applyBorder="1" applyAlignment="1" applyProtection="1">
      <alignment horizontal="center" wrapText="1"/>
      <protection hidden="1" locked="0"/>
    </xf>
    <xf numFmtId="0" fontId="17" fillId="0" borderId="0" xfId="58" applyFont="1" applyAlignment="1" applyProtection="1">
      <alignment horizontal="center" shrinkToFit="1"/>
      <protection hidden="1"/>
    </xf>
    <xf numFmtId="0" fontId="23" fillId="0" borderId="25" xfId="58" applyFont="1" applyBorder="1" applyAlignment="1" applyProtection="1">
      <alignment horizontal="center" wrapText="1"/>
      <protection hidden="1" locked="0"/>
    </xf>
    <xf numFmtId="0" fontId="23" fillId="0" borderId="15" xfId="58" applyFont="1" applyBorder="1" applyAlignment="1" applyProtection="1">
      <alignment horizontal="center" wrapText="1"/>
      <protection hidden="1" locked="0"/>
    </xf>
    <xf numFmtId="0" fontId="27" fillId="0" borderId="0" xfId="58" applyFont="1" applyAlignment="1" applyProtection="1">
      <alignment horizontal="left" vertical="center" wrapText="1"/>
      <protection hidden="1"/>
    </xf>
    <xf numFmtId="0" fontId="17" fillId="0" borderId="0" xfId="58" applyFont="1" applyBorder="1" applyAlignment="1" applyProtection="1">
      <alignment horizontal="center" vertical="center"/>
      <protection hidden="1"/>
    </xf>
    <xf numFmtId="0" fontId="17" fillId="0" borderId="0" xfId="58" applyBorder="1" applyAlignment="1" applyProtection="1">
      <alignment horizontal="center" vertical="center"/>
      <protection hidden="1"/>
    </xf>
    <xf numFmtId="0" fontId="17" fillId="0" borderId="0" xfId="58" applyFont="1" applyBorder="1" applyAlignment="1" applyProtection="1">
      <alignment horizontal="center" vertical="center" shrinkToFit="1"/>
      <protection hidden="1"/>
    </xf>
    <xf numFmtId="0" fontId="17" fillId="0" borderId="0" xfId="58" applyBorder="1" applyAlignment="1" applyProtection="1">
      <alignment horizontal="center" vertical="center" shrinkToFit="1"/>
      <protection hidden="1"/>
    </xf>
    <xf numFmtId="0" fontId="50" fillId="0" borderId="26" xfId="58" applyFont="1" applyBorder="1" applyAlignment="1" applyProtection="1">
      <alignment horizontal="left"/>
      <protection hidden="1" locked="0"/>
    </xf>
    <xf numFmtId="0" fontId="17" fillId="0" borderId="29" xfId="58" applyBorder="1" applyAlignment="1" applyProtection="1">
      <alignment horizontal="center" vertical="center"/>
      <protection hidden="1" locked="0"/>
    </xf>
    <xf numFmtId="0" fontId="17" fillId="0" borderId="19" xfId="58" applyBorder="1" applyAlignment="1" applyProtection="1">
      <alignment horizontal="center" vertical="center"/>
      <protection hidden="1" locked="0"/>
    </xf>
    <xf numFmtId="0" fontId="17" fillId="0" borderId="25" xfId="58" applyBorder="1" applyAlignment="1" applyProtection="1">
      <alignment horizontal="center" vertical="center"/>
      <protection hidden="1" locked="0"/>
    </xf>
    <xf numFmtId="0" fontId="50" fillId="0" borderId="26" xfId="58" applyFont="1" applyBorder="1" applyAlignment="1" applyProtection="1">
      <alignment horizontal="left" shrinkToFit="1"/>
      <protection hidden="1"/>
    </xf>
    <xf numFmtId="0" fontId="17" fillId="0" borderId="12" xfId="58" applyBorder="1" applyAlignment="1" applyProtection="1">
      <alignment horizontal="center" vertical="center"/>
      <protection hidden="1"/>
    </xf>
    <xf numFmtId="0" fontId="17" fillId="0" borderId="14" xfId="58" applyBorder="1" applyAlignment="1" applyProtection="1">
      <alignment horizontal="center" vertical="center"/>
      <protection hidden="1"/>
    </xf>
    <xf numFmtId="0" fontId="17" fillId="0" borderId="12" xfId="58" applyBorder="1" applyAlignment="1" applyProtection="1">
      <alignment horizontal="center" vertical="center"/>
      <protection hidden="1" locked="0"/>
    </xf>
    <xf numFmtId="0" fontId="17" fillId="0" borderId="14" xfId="58" applyBorder="1" applyAlignment="1" applyProtection="1">
      <alignment horizontal="center" vertical="center"/>
      <protection hidden="1" locked="0"/>
    </xf>
    <xf numFmtId="0" fontId="17" fillId="0" borderId="23" xfId="58" applyBorder="1" applyAlignment="1" applyProtection="1">
      <alignment horizontal="center" vertical="center"/>
      <protection hidden="1" locked="0"/>
    </xf>
    <xf numFmtId="0" fontId="17" fillId="0" borderId="16" xfId="58" applyBorder="1" applyAlignment="1" applyProtection="1">
      <alignment horizontal="center" vertical="center"/>
      <protection hidden="1" locked="0"/>
    </xf>
    <xf numFmtId="0" fontId="17" fillId="0" borderId="20" xfId="58" applyBorder="1" applyAlignment="1" applyProtection="1">
      <alignment horizontal="center" vertical="center"/>
      <protection hidden="1" locked="0"/>
    </xf>
    <xf numFmtId="0" fontId="17" fillId="0" borderId="21" xfId="58" applyBorder="1" applyAlignment="1" applyProtection="1">
      <alignment horizontal="center" vertical="center"/>
      <protection hidden="1" locked="0"/>
    </xf>
    <xf numFmtId="0" fontId="17" fillId="0" borderId="22" xfId="58" applyBorder="1" applyAlignment="1" applyProtection="1">
      <alignment horizontal="center" vertical="center"/>
      <protection hidden="1" locked="0"/>
    </xf>
    <xf numFmtId="0" fontId="17" fillId="0" borderId="15" xfId="58" applyBorder="1" applyAlignment="1" applyProtection="1">
      <alignment horizontal="center" vertical="center"/>
      <protection hidden="1" locked="0"/>
    </xf>
    <xf numFmtId="2" fontId="23" fillId="0" borderId="26" xfId="58" applyNumberFormat="1" applyFont="1" applyBorder="1" applyAlignment="1" applyProtection="1">
      <alignment horizontal="center"/>
      <protection hidden="1"/>
    </xf>
    <xf numFmtId="0" fontId="17" fillId="0" borderId="0" xfId="58" applyFont="1" applyAlignment="1" applyProtection="1">
      <alignment horizontal="right"/>
      <protection hidden="1"/>
    </xf>
    <xf numFmtId="0" fontId="44" fillId="0" borderId="26" xfId="58" applyFont="1" applyBorder="1" applyAlignment="1" applyProtection="1">
      <alignment horizontal="left" shrinkToFit="1"/>
      <protection hidden="1"/>
    </xf>
    <xf numFmtId="0" fontId="17" fillId="0" borderId="0" xfId="58" applyFont="1" applyAlignment="1" applyProtection="1">
      <alignment horizontal="center" vertical="center"/>
      <protection hidden="1"/>
    </xf>
    <xf numFmtId="0" fontId="17" fillId="0" borderId="0" xfId="58" applyAlignment="1" applyProtection="1">
      <alignment horizontal="center" vertical="center"/>
      <protection hidden="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6" xfId="62"/>
    <cellStyle name="Note" xfId="63"/>
    <cellStyle name="Output" xfId="64"/>
    <cellStyle name="Percent" xfId="65"/>
    <cellStyle name="Style 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53</xdr:row>
      <xdr:rowOff>85725</xdr:rowOff>
    </xdr:from>
    <xdr:to>
      <xdr:col>3</xdr:col>
      <xdr:colOff>0</xdr:colOff>
      <xdr:row>57</xdr:row>
      <xdr:rowOff>0</xdr:rowOff>
    </xdr:to>
    <xdr:sp>
      <xdr:nvSpPr>
        <xdr:cNvPr id="1" name="Oval 4"/>
        <xdr:cNvSpPr>
          <a:spLocks/>
        </xdr:cNvSpPr>
      </xdr:nvSpPr>
      <xdr:spPr>
        <a:xfrm>
          <a:off x="571500" y="9658350"/>
          <a:ext cx="781050" cy="8477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54</xdr:row>
      <xdr:rowOff>161925</xdr:rowOff>
    </xdr:from>
    <xdr:to>
      <xdr:col>2</xdr:col>
      <xdr:colOff>657225</xdr:colOff>
      <xdr:row>56</xdr:row>
      <xdr:rowOff>104775</xdr:rowOff>
    </xdr:to>
    <xdr:sp>
      <xdr:nvSpPr>
        <xdr:cNvPr id="2" name="WordArt 5"/>
        <xdr:cNvSpPr>
          <a:spLocks/>
        </xdr:cNvSpPr>
      </xdr:nvSpPr>
      <xdr:spPr>
        <a:xfrm rot="160935">
          <a:off x="800100" y="9953625"/>
          <a:ext cx="400050" cy="38100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FFFFFF"/>
              </a:solidFill>
              <a:latin typeface="Arial Black"/>
              <a:cs typeface="Arial Black"/>
            </a:rPr>
            <a:t>NBST /BANKSEAL</a:t>
          </a:r>
        </a:p>
      </xdr:txBody>
    </xdr:sp>
    <xdr:clientData/>
  </xdr:twoCellAnchor>
  <xdr:twoCellAnchor>
    <xdr:from>
      <xdr:col>1</xdr:col>
      <xdr:colOff>66675</xdr:colOff>
      <xdr:row>46</xdr:row>
      <xdr:rowOff>0</xdr:rowOff>
    </xdr:from>
    <xdr:to>
      <xdr:col>15</xdr:col>
      <xdr:colOff>1019175</xdr:colOff>
      <xdr:row>46</xdr:row>
      <xdr:rowOff>0</xdr:rowOff>
    </xdr:to>
    <xdr:sp>
      <xdr:nvSpPr>
        <xdr:cNvPr id="3" name="Line 8"/>
        <xdr:cNvSpPr>
          <a:spLocks/>
        </xdr:cNvSpPr>
      </xdr:nvSpPr>
      <xdr:spPr>
        <a:xfrm flipH="1">
          <a:off x="342900" y="8305800"/>
          <a:ext cx="61245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36</xdr:row>
      <xdr:rowOff>66675</xdr:rowOff>
    </xdr:from>
    <xdr:to>
      <xdr:col>1</xdr:col>
      <xdr:colOff>57150</xdr:colOff>
      <xdr:row>40</xdr:row>
      <xdr:rowOff>28575</xdr:rowOff>
    </xdr:to>
    <xdr:sp>
      <xdr:nvSpPr>
        <xdr:cNvPr id="1" name="Oval 1"/>
        <xdr:cNvSpPr>
          <a:spLocks/>
        </xdr:cNvSpPr>
      </xdr:nvSpPr>
      <xdr:spPr>
        <a:xfrm>
          <a:off x="171450" y="6581775"/>
          <a:ext cx="666750" cy="6477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DDO
</a:t>
          </a:r>
          <a:r>
            <a:rPr lang="en-US" cap="none" sz="1000" b="0" i="0" u="none" baseline="0">
              <a:solidFill>
                <a:srgbClr val="000000"/>
              </a:solidFill>
            </a:rPr>
            <a:t>  Seal</a:t>
          </a:r>
        </a:p>
      </xdr:txBody>
    </xdr:sp>
    <xdr:clientData/>
  </xdr:twoCellAnchor>
  <xdr:twoCellAnchor>
    <xdr:from>
      <xdr:col>22</xdr:col>
      <xdr:colOff>19050</xdr:colOff>
      <xdr:row>36</xdr:row>
      <xdr:rowOff>28575</xdr:rowOff>
    </xdr:from>
    <xdr:to>
      <xdr:col>31</xdr:col>
      <xdr:colOff>66675</xdr:colOff>
      <xdr:row>39</xdr:row>
      <xdr:rowOff>152400</xdr:rowOff>
    </xdr:to>
    <xdr:sp>
      <xdr:nvSpPr>
        <xdr:cNvPr id="2" name="Oval 2"/>
        <xdr:cNvSpPr>
          <a:spLocks/>
        </xdr:cNvSpPr>
      </xdr:nvSpPr>
      <xdr:spPr>
        <a:xfrm>
          <a:off x="3971925" y="6553200"/>
          <a:ext cx="762000" cy="638175"/>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Treasury 
</a:t>
          </a:r>
          <a:r>
            <a:rPr lang="en-US" cap="none" sz="1000" b="0" i="0" u="none" baseline="0">
              <a:solidFill>
                <a:srgbClr val="000000"/>
              </a:solidFill>
            </a:rPr>
            <a:t>   Seal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C%202010%20excel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New%20Folder\SRRZPHS%20Nuzvid\FR%2022(B)%20MOD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heck list for step up"/>
      <sheetName val="Option Form 1"/>
      <sheetName val="Appendix I (Front page)"/>
      <sheetName val="Appendix I (Back Page)"/>
      <sheetName val="Proceedings"/>
      <sheetName val="Pay Scales"/>
      <sheetName val="Pay Bill Preparation"/>
      <sheetName val="Bill 2"/>
      <sheetName val="47 cover page"/>
      <sheetName val="47 back page"/>
      <sheetName val="annexure 1&amp;2"/>
      <sheetName val="form 49"/>
      <sheetName val="pf"/>
      <sheetName val="101"/>
      <sheetName val="OPTION FORM"/>
      <sheetName val="Pay Scales 1"/>
      <sheetName val="Appendix II"/>
      <sheetName val="Paper Token"/>
      <sheetName val="39"/>
    </sheetNames>
    <sheetDataSet>
      <sheetData sheetId="13">
        <row r="11">
          <cell r="F11">
            <v>2917</v>
          </cell>
        </row>
        <row r="32">
          <cell r="F3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47 cover page"/>
      <sheetName val="refixation proceedins"/>
      <sheetName val="FR 22 (a)(i) proceedings"/>
      <sheetName val="fr22(B) Proceedings"/>
      <sheetName val="Data (2)"/>
      <sheetName val="47 back page"/>
      <sheetName val="PF Shed"/>
      <sheetName val="Annexure I"/>
      <sheetName val="Annexure II"/>
      <sheetName val="Refixation bill 1"/>
      <sheetName val="101"/>
      <sheetName val="Paper Token"/>
      <sheetName val="aptc 49"/>
      <sheetName val="2 steps bill"/>
      <sheetName val="3 steps bill"/>
    </sheetNames>
    <sheetDataSet>
      <sheetData sheetId="8">
        <row r="9">
          <cell r="E9">
            <v>14530</v>
          </cell>
        </row>
        <row r="30">
          <cell r="E30">
            <v>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mployeesnews.org/ap-teachers-prc-arrears.ph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C6" sqref="C6"/>
    </sheetView>
  </sheetViews>
  <sheetFormatPr defaultColWidth="9.140625" defaultRowHeight="15"/>
  <cols>
    <col min="1" max="1" width="29.7109375" style="7" bestFit="1" customWidth="1"/>
    <col min="2" max="2" width="7.00390625" style="7" customWidth="1"/>
    <col min="3" max="3" width="19.57421875" style="7" customWidth="1"/>
    <col min="4" max="4" width="19.140625" style="7" customWidth="1"/>
    <col min="7" max="7" width="0" style="0" hidden="1" customWidth="1"/>
  </cols>
  <sheetData>
    <row r="1" spans="1:4" ht="85.5" customHeight="1" thickBot="1" thickTop="1">
      <c r="A1" s="208" t="s">
        <v>42</v>
      </c>
      <c r="B1" s="209"/>
      <c r="C1" s="209"/>
      <c r="D1" s="209"/>
    </row>
    <row r="2" spans="1:4" ht="30.75" customHeight="1" thickBot="1" thickTop="1">
      <c r="A2" s="211" t="s">
        <v>34</v>
      </c>
      <c r="B2" s="211"/>
      <c r="C2" s="210">
        <v>14132145</v>
      </c>
      <c r="D2" s="210"/>
    </row>
    <row r="3" spans="1:4" ht="20.25" customHeight="1" thickBot="1" thickTop="1">
      <c r="A3" s="211" t="s">
        <v>10</v>
      </c>
      <c r="B3" s="211"/>
      <c r="C3" s="210" t="s">
        <v>264</v>
      </c>
      <c r="D3" s="210"/>
    </row>
    <row r="4" spans="1:4" ht="20.25" customHeight="1" thickBot="1" thickTop="1">
      <c r="A4" s="211" t="s">
        <v>11</v>
      </c>
      <c r="B4" s="211"/>
      <c r="C4" s="210" t="s">
        <v>48</v>
      </c>
      <c r="D4" s="210"/>
    </row>
    <row r="5" spans="1:4" ht="20.25" customHeight="1" thickBot="1" thickTop="1">
      <c r="A5" s="211" t="s">
        <v>12</v>
      </c>
      <c r="B5" s="211"/>
      <c r="C5" s="210" t="s">
        <v>22</v>
      </c>
      <c r="D5" s="210"/>
    </row>
    <row r="6" spans="1:4" ht="20.25" customHeight="1" thickBot="1" thickTop="1">
      <c r="A6" s="215" t="s">
        <v>254</v>
      </c>
      <c r="B6" s="196"/>
      <c r="C6" s="201" t="s">
        <v>255</v>
      </c>
      <c r="D6" s="195" t="s">
        <v>256</v>
      </c>
    </row>
    <row r="7" spans="1:4" ht="20.25" customHeight="1" thickBot="1" thickTop="1">
      <c r="A7" s="216"/>
      <c r="B7" s="200" t="s">
        <v>13</v>
      </c>
      <c r="C7" s="206">
        <v>13172</v>
      </c>
      <c r="D7" s="207">
        <v>1214</v>
      </c>
    </row>
    <row r="8" spans="1:4" ht="20.25" customHeight="1" thickBot="1" thickTop="1">
      <c r="A8" s="216"/>
      <c r="B8" s="200" t="s">
        <v>14</v>
      </c>
      <c r="C8" s="206">
        <v>33376</v>
      </c>
      <c r="D8" s="207">
        <v>3488</v>
      </c>
    </row>
    <row r="9" spans="1:4" ht="20.25" customHeight="1" thickBot="1" thickTop="1">
      <c r="A9" s="216"/>
      <c r="B9" s="200" t="s">
        <v>15</v>
      </c>
      <c r="C9" s="206">
        <v>29830</v>
      </c>
      <c r="D9" s="207">
        <v>2993</v>
      </c>
    </row>
    <row r="10" spans="1:4" ht="20.25" customHeight="1" thickBot="1" thickTop="1">
      <c r="A10" s="216"/>
      <c r="B10" s="200" t="s">
        <v>129</v>
      </c>
      <c r="C10" s="206">
        <v>0</v>
      </c>
      <c r="D10" s="207">
        <v>0</v>
      </c>
    </row>
    <row r="11" spans="1:4" ht="20.25" customHeight="1" thickBot="1" thickTop="1">
      <c r="A11" s="216"/>
      <c r="B11" s="200" t="s">
        <v>46</v>
      </c>
      <c r="C11" s="206">
        <v>0</v>
      </c>
      <c r="D11" s="207">
        <v>0</v>
      </c>
    </row>
    <row r="12" spans="1:4" ht="20.25" customHeight="1" thickBot="1" thickTop="1">
      <c r="A12" s="217"/>
      <c r="B12" s="200" t="s">
        <v>27</v>
      </c>
      <c r="C12" s="206">
        <v>0</v>
      </c>
      <c r="D12" s="207">
        <v>0</v>
      </c>
    </row>
    <row r="13" spans="1:4" ht="20.25" customHeight="1" thickBot="1" thickTop="1">
      <c r="A13" s="212" t="s">
        <v>257</v>
      </c>
      <c r="B13" s="212"/>
      <c r="C13" s="213" t="s">
        <v>263</v>
      </c>
      <c r="D13" s="214"/>
    </row>
    <row r="14" spans="1:4" ht="20.25" customHeight="1" thickBot="1" thickTop="1">
      <c r="A14" s="211" t="s">
        <v>16</v>
      </c>
      <c r="B14" s="211"/>
      <c r="C14" s="210" t="s">
        <v>23</v>
      </c>
      <c r="D14" s="210"/>
    </row>
    <row r="15" spans="1:4" ht="20.25" customHeight="1" thickBot="1" thickTop="1">
      <c r="A15" s="211" t="s">
        <v>30</v>
      </c>
      <c r="B15" s="211"/>
      <c r="C15" s="210" t="s">
        <v>31</v>
      </c>
      <c r="D15" s="210"/>
    </row>
    <row r="16" spans="1:4" ht="20.25" customHeight="1" thickBot="1" thickTop="1">
      <c r="A16" s="211" t="s">
        <v>17</v>
      </c>
      <c r="B16" s="211"/>
      <c r="C16" s="210" t="s">
        <v>37</v>
      </c>
      <c r="D16" s="210"/>
    </row>
    <row r="17" spans="1:4" ht="20.25" customHeight="1" thickBot="1" thickTop="1">
      <c r="A17" s="211" t="s">
        <v>21</v>
      </c>
      <c r="B17" s="211"/>
      <c r="C17" s="210" t="s">
        <v>38</v>
      </c>
      <c r="D17" s="210"/>
    </row>
    <row r="18" spans="1:4" ht="20.25" customHeight="1" thickBot="1" thickTop="1">
      <c r="A18" s="22" t="s">
        <v>18</v>
      </c>
      <c r="B18" s="22" t="s">
        <v>19</v>
      </c>
      <c r="C18" s="210" t="s">
        <v>24</v>
      </c>
      <c r="D18" s="210"/>
    </row>
    <row r="19" spans="1:7" ht="20.25" customHeight="1" thickBot="1" thickTop="1">
      <c r="A19" s="22"/>
      <c r="B19" s="22" t="s">
        <v>20</v>
      </c>
      <c r="C19" s="223">
        <f ca="1">TODAY()</f>
        <v>43366</v>
      </c>
      <c r="D19" s="223"/>
      <c r="G19" t="str">
        <f>DAY(C19)&amp;" - "&amp;MONTH(C19)&amp;" - "&amp;YEAR(C19)</f>
        <v>23 - 9 - 2018</v>
      </c>
    </row>
    <row r="20" spans="1:4" ht="6.75" customHeight="1" thickBot="1" thickTop="1">
      <c r="A20" s="218"/>
      <c r="B20" s="218"/>
      <c r="C20" s="218"/>
      <c r="D20" s="218"/>
    </row>
    <row r="21" spans="1:4" s="21" customFormat="1" ht="23.25" customHeight="1" thickBot="1" thickTop="1">
      <c r="A21" s="219" t="s">
        <v>44</v>
      </c>
      <c r="B21" s="219"/>
      <c r="C21" s="219"/>
      <c r="D21" s="219"/>
    </row>
    <row r="22" spans="1:4" s="21" customFormat="1" ht="21" customHeight="1" thickBot="1" thickTop="1">
      <c r="A22" s="220" t="s">
        <v>43</v>
      </c>
      <c r="B22" s="221"/>
      <c r="C22" s="221"/>
      <c r="D22" s="222"/>
    </row>
    <row r="23" ht="15.75" thickTop="1"/>
  </sheetData>
  <sheetProtection password="DE4B" sheet="1" objects="1" scenarios="1" selectLockedCells="1"/>
  <mergeCells count="25">
    <mergeCell ref="A15:B15"/>
    <mergeCell ref="C15:D15"/>
    <mergeCell ref="A20:D20"/>
    <mergeCell ref="A21:D21"/>
    <mergeCell ref="A22:D22"/>
    <mergeCell ref="A16:B16"/>
    <mergeCell ref="C18:D18"/>
    <mergeCell ref="C19:D19"/>
    <mergeCell ref="C17:D17"/>
    <mergeCell ref="A17:B17"/>
    <mergeCell ref="C16:D16"/>
    <mergeCell ref="C14:D14"/>
    <mergeCell ref="A3:B3"/>
    <mergeCell ref="A4:B4"/>
    <mergeCell ref="A5:B5"/>
    <mergeCell ref="A14:B14"/>
    <mergeCell ref="A13:B13"/>
    <mergeCell ref="C13:D13"/>
    <mergeCell ref="A6:A12"/>
    <mergeCell ref="A1:D1"/>
    <mergeCell ref="C3:D3"/>
    <mergeCell ref="C4:D4"/>
    <mergeCell ref="C5:D5"/>
    <mergeCell ref="A2:B2"/>
    <mergeCell ref="C2:D2"/>
  </mergeCells>
  <dataValidations count="1">
    <dataValidation type="list" allowBlank="1" showInputMessage="1" showErrorMessage="1" sqref="C13:D13">
      <formula1>"ZPPF,GPF"</formula1>
    </dataValidation>
  </dataValidations>
  <hyperlinks>
    <hyperlink ref="A22" r:id="rId1" display="http://employeesnews.org/ap-teachers-prc-arrears.php"/>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E124"/>
  <sheetViews>
    <sheetView zoomScalePageLayoutView="0" workbookViewId="0" topLeftCell="A13">
      <selection activeCell="C6" sqref="C6"/>
    </sheetView>
  </sheetViews>
  <sheetFormatPr defaultColWidth="9.140625" defaultRowHeight="15"/>
  <cols>
    <col min="1" max="1" width="11.421875" style="1" customWidth="1"/>
    <col min="2" max="4" width="10.7109375" style="1" customWidth="1"/>
    <col min="5" max="7" width="11.57421875" style="1" customWidth="1"/>
    <col min="8" max="15" width="9.140625" style="1" customWidth="1"/>
    <col min="16" max="32" width="0" style="1" hidden="1" customWidth="1"/>
    <col min="33" max="16384" width="9.140625" style="1" customWidth="1"/>
  </cols>
  <sheetData>
    <row r="1" spans="1:7" ht="15" customHeight="1">
      <c r="A1" s="224" t="str">
        <f>"PROCEEDIGNS OF THE "&amp;UPPER(Data!C16)</f>
        <v>PROCEEDIGNS OF THE MANDAL EDUCATIONAL OFFICER</v>
      </c>
      <c r="B1" s="224"/>
      <c r="C1" s="224"/>
      <c r="D1" s="224"/>
      <c r="E1" s="224"/>
      <c r="F1" s="224"/>
      <c r="G1" s="224"/>
    </row>
    <row r="2" spans="1:7" ht="15" customHeight="1">
      <c r="A2" s="224" t="str">
        <f>Data!C15</f>
        <v>Office of MEO, Nuzvid</v>
      </c>
      <c r="B2" s="224"/>
      <c r="C2" s="224"/>
      <c r="D2" s="224"/>
      <c r="E2" s="224"/>
      <c r="F2" s="224"/>
      <c r="G2" s="224"/>
    </row>
    <row r="3" spans="1:7" ht="15" customHeight="1">
      <c r="A3" s="224" t="str">
        <f>"Present : "&amp;Data!C14</f>
        <v>Present : G Vijaya Kumari</v>
      </c>
      <c r="B3" s="224"/>
      <c r="C3" s="224"/>
      <c r="D3" s="224"/>
      <c r="E3" s="224"/>
      <c r="F3" s="224"/>
      <c r="G3" s="224"/>
    </row>
    <row r="4" spans="1:7" ht="24.75" customHeight="1">
      <c r="A4" s="225" t="str">
        <f>"RC.No : "&amp;Data!C18</f>
        <v>RC.No : 2/MEO/2018-19</v>
      </c>
      <c r="B4" s="225"/>
      <c r="C4" s="225"/>
      <c r="D4" s="2"/>
      <c r="E4" s="2"/>
      <c r="F4" s="226" t="str">
        <f>"Date : "&amp;Data!G19</f>
        <v>Date : 23 - 9 - 2018</v>
      </c>
      <c r="G4" s="226"/>
    </row>
    <row r="5" spans="1:7" ht="59.25" customHeight="1">
      <c r="A5" s="18" t="s">
        <v>5</v>
      </c>
      <c r="B5" s="229" t="str">
        <f>"Establishment - "&amp;Data!C17&amp;" - "&amp;Data!C15&amp;" - "&amp;Data!C3&amp;", "&amp;Data!C4&amp;", "&amp;Data!C5&amp;" -Revised Pay Scales - 2015 Payment of arrears- Orders Issued - Reagarding."</f>
        <v>Establishment - Primary Education - Office of MEO, Nuzvid - P Venkateswaramma, SGT, MPUP SCHOOL, Sidhardha Nagar -Revised Pay Scales - 2015 Payment of arrears- Orders Issued - Reagarding.</v>
      </c>
      <c r="C5" s="229"/>
      <c r="D5" s="229"/>
      <c r="E5" s="229"/>
      <c r="F5" s="229"/>
      <c r="G5" s="229"/>
    </row>
    <row r="6" spans="1:14" ht="15" customHeight="1">
      <c r="A6" s="19" t="s">
        <v>6</v>
      </c>
      <c r="B6" s="1" t="s">
        <v>39</v>
      </c>
      <c r="C6" s="16"/>
      <c r="D6" s="16"/>
      <c r="E6" s="16"/>
      <c r="F6" s="16"/>
      <c r="G6" s="16"/>
      <c r="I6" s="227"/>
      <c r="J6" s="227"/>
      <c r="K6" s="227"/>
      <c r="L6" s="227"/>
      <c r="M6" s="227"/>
      <c r="N6" s="227"/>
    </row>
    <row r="7" spans="1:14" ht="15" customHeight="1">
      <c r="A7" s="3"/>
      <c r="B7" s="1" t="s">
        <v>35</v>
      </c>
      <c r="C7" s="16"/>
      <c r="D7" s="16"/>
      <c r="E7" s="16"/>
      <c r="F7" s="16"/>
      <c r="G7" s="16"/>
      <c r="I7" s="227"/>
      <c r="J7" s="227"/>
      <c r="K7" s="227"/>
      <c r="L7" s="227"/>
      <c r="M7" s="227"/>
      <c r="N7" s="227"/>
    </row>
    <row r="8" spans="1:7" ht="15">
      <c r="A8" s="20" t="s">
        <v>0</v>
      </c>
      <c r="B8" s="3"/>
      <c r="C8" s="3"/>
      <c r="D8" s="3"/>
      <c r="E8" s="3"/>
      <c r="F8" s="3"/>
      <c r="G8" s="3"/>
    </row>
    <row r="9" spans="1:7" s="5" customFormat="1" ht="60" customHeight="1">
      <c r="A9" s="231" t="s">
        <v>36</v>
      </c>
      <c r="B9" s="231"/>
      <c r="C9" s="231"/>
      <c r="D9" s="231"/>
      <c r="E9" s="231"/>
      <c r="F9" s="231"/>
      <c r="G9" s="231"/>
    </row>
    <row r="10" spans="1:7" s="5" customFormat="1" ht="62.25" customHeight="1">
      <c r="A10" s="230" t="str">
        <f>"                 Hence as per the orders of the Governement of Andhra Pradesh., the RPS 2015 difference amount Rs."&amp;'Cash bill'!Q10&amp;".00 has not released for the above said period to "&amp;Data!C3&amp;", "&amp;Data!C4&amp;", "&amp;Data!C5&amp;"."</f>
        <v>                 Hence as per the orders of the Governement of Andhra Pradesh., the RPS 2015 difference amount Rs.76378.00 has not released for the above said period to P Venkateswaramma, SGT, MPUP SCHOOL, Sidhardha Nagar.</v>
      </c>
      <c r="B10" s="230"/>
      <c r="C10" s="230"/>
      <c r="D10" s="230"/>
      <c r="E10" s="230"/>
      <c r="F10" s="230"/>
      <c r="G10" s="230"/>
    </row>
    <row r="11" spans="1:7" s="5" customFormat="1" ht="76.5" customHeight="1">
      <c r="A11" s="231" t="s">
        <v>253</v>
      </c>
      <c r="B11" s="231"/>
      <c r="C11" s="231"/>
      <c r="D11" s="231"/>
      <c r="E11" s="231"/>
      <c r="F11" s="231"/>
      <c r="G11" s="231"/>
    </row>
    <row r="12" spans="1:7" s="5" customFormat="1" ht="62.25" customHeight="1">
      <c r="A12" s="230" t="str">
        <f>"              Hence, the above said amount Rs."&amp;'Cash bill'!Q10&amp;" ("&amp;P110&amp;") is sanctioned to "&amp;Data!C3&amp;", "&amp;Data!C4&amp;", "&amp;Data!C5&amp;", in which Rs."&amp;'Cash bill'!S10&amp;".00 credit to GPF account of individual and Rs."&amp;'Cash bill'!U10&amp;".00.paid in Cash "</f>
        <v>              Hence, the above said amount Rs.76378 (Seventy Six thousand Three hundred Seventy Eight only) is sanctioned to P Venkateswaramma, SGT, MPUP SCHOOL, Sidhardha Nagar, in which Rs.68683.00 credit to GPF account of individual and Rs.7695.00.paid in Cash </v>
      </c>
      <c r="B12" s="230"/>
      <c r="C12" s="230"/>
      <c r="D12" s="230"/>
      <c r="E12" s="230"/>
      <c r="F12" s="230"/>
      <c r="G12" s="230"/>
    </row>
    <row r="13" spans="1:7" ht="51.75" customHeight="1">
      <c r="A13" s="232" t="s">
        <v>47</v>
      </c>
      <c r="B13" s="232"/>
      <c r="C13" s="232"/>
      <c r="D13" s="232"/>
      <c r="E13" s="232"/>
      <c r="F13" s="232"/>
      <c r="G13" s="232"/>
    </row>
    <row r="16" spans="1:7" ht="18.75" customHeight="1">
      <c r="A16" s="4" t="s">
        <v>7</v>
      </c>
      <c r="B16" s="4"/>
      <c r="C16" s="4"/>
      <c r="D16" s="4"/>
      <c r="E16" s="233" t="str">
        <f>Data!C16</f>
        <v>Mandal Educational Officer</v>
      </c>
      <c r="F16" s="233"/>
      <c r="G16" s="233"/>
    </row>
    <row r="17" spans="1:7" ht="15" customHeight="1">
      <c r="A17" s="6" t="s">
        <v>8</v>
      </c>
      <c r="B17" s="6"/>
      <c r="C17" s="6"/>
      <c r="D17" s="6"/>
      <c r="E17" s="233" t="str">
        <f>Data!C15</f>
        <v>Office of MEO, Nuzvid</v>
      </c>
      <c r="F17" s="233"/>
      <c r="G17" s="233"/>
    </row>
    <row r="18" spans="1:7" ht="15" customHeight="1">
      <c r="A18" s="6" t="s">
        <v>9</v>
      </c>
      <c r="B18" s="6"/>
      <c r="C18" s="6"/>
      <c r="D18" s="6"/>
      <c r="E18" s="228"/>
      <c r="F18" s="228"/>
      <c r="G18" s="228"/>
    </row>
    <row r="19" ht="15">
      <c r="A19" s="1" t="s">
        <v>2</v>
      </c>
    </row>
    <row r="20" spans="1:7" ht="15" customHeight="1">
      <c r="A20" s="1" t="str">
        <f>Data!C3&amp;", "&amp;Data!C4&amp;", "&amp;Data!C5</f>
        <v>P Venkateswaramma, SGT, MPUP SCHOOL, Sidhardha Nagar</v>
      </c>
      <c r="B20" s="17"/>
      <c r="C20" s="17"/>
      <c r="D20" s="17"/>
      <c r="E20" s="17"/>
      <c r="F20" s="17"/>
      <c r="G20" s="17"/>
    </row>
    <row r="21" spans="1:7" s="5" customFormat="1" ht="15" customHeight="1">
      <c r="A21" s="1" t="s">
        <v>40</v>
      </c>
      <c r="B21" s="16"/>
      <c r="C21" s="16"/>
      <c r="D21" s="16"/>
      <c r="E21" s="16"/>
      <c r="F21" s="16"/>
      <c r="G21" s="16"/>
    </row>
    <row r="22" spans="1:7" s="5" customFormat="1" ht="15" customHeight="1">
      <c r="A22" s="5" t="s">
        <v>3</v>
      </c>
      <c r="B22" s="16"/>
      <c r="C22" s="16"/>
      <c r="D22" s="16"/>
      <c r="E22" s="16"/>
      <c r="F22" s="16"/>
      <c r="G22" s="16"/>
    </row>
    <row r="23" s="5" customFormat="1" ht="29.25" customHeight="1"/>
    <row r="98" spans="16:31" ht="15">
      <c r="P98" s="34">
        <f>'Cash bill'!Q10</f>
        <v>76378</v>
      </c>
      <c r="Q98" s="35">
        <f>(P98-P101)/1000</f>
        <v>76</v>
      </c>
      <c r="R98" s="35"/>
      <c r="S98" s="35"/>
      <c r="T98" s="35"/>
      <c r="U98" s="35"/>
      <c r="V98" s="35"/>
      <c r="W98" s="35"/>
      <c r="X98" s="35"/>
      <c r="Y98" s="35"/>
      <c r="Z98" s="35"/>
      <c r="AA98" s="35"/>
      <c r="AB98" s="35"/>
      <c r="AC98" s="35">
        <v>1</v>
      </c>
      <c r="AD98" s="35" t="s">
        <v>50</v>
      </c>
      <c r="AE98" s="35"/>
    </row>
    <row r="99" spans="16:31" ht="15">
      <c r="P99" s="35">
        <f>(Q98-P100)/100</f>
        <v>0</v>
      </c>
      <c r="Q99" s="35">
        <f>P99</f>
        <v>0</v>
      </c>
      <c r="R99" s="35">
        <f>RIGHT(Q99,2)*1</f>
        <v>0</v>
      </c>
      <c r="S99" s="35">
        <f>(Q99-R99)/100</f>
        <v>0</v>
      </c>
      <c r="T99" s="35">
        <f>(R99-RIGHT(R99,1)*1)/10</f>
        <v>0</v>
      </c>
      <c r="U99" s="35">
        <f>RIGHT(Q99,1)*1</f>
        <v>0</v>
      </c>
      <c r="V99" s="35" t="str">
        <f>IF(T99=AC99,AE99,IF(T99=AC100,AE100,IF(T99=AC101,AE101,IF(T99=AC102,AE102,IF(T99=AC103,AE103,IF(T99=AC104,AE104,IF(T99=AC105,AE105,IF(T99=AC106,AE106," "))))))))</f>
        <v> </v>
      </c>
      <c r="W99" s="35" t="str">
        <f>IF(T99=1," ",IF(U99=AC98,AD98,IF(U99=AC99,AD99,IF(U99=AC100,AD100,IF(U99=AC101,AD101,IF(U99=AC102,AD102,IF(U99=AC103,AD103," ")))))))</f>
        <v> </v>
      </c>
      <c r="X99" s="35" t="str">
        <f>IF(T99=1," ",IF(U99=AC104,AD104,IF(U99=AC105,AD105,IF(U99=AC106,AD106," "))))</f>
        <v> </v>
      </c>
      <c r="Y99" s="35" t="str">
        <f>IF(T99=0," ",IF(T99&gt;1," ",IF(U99=AC99,AD109,IF(U99=AC100,AD110,IF(U99=AC101,AD111,IF(U99=AC102,AD112,IF(U99=AC103,AD113,IF(U99=AC104,AD114," "))))))))</f>
        <v> </v>
      </c>
      <c r="Z99" s="35" t="str">
        <f>IF(T99=0," ",IF(T99&gt;1," ",IF(U99=AC105,AD115,IF(U99=AC106,AD116,IF(U99=AC98,AD108,IF(U99=0,AD107," "))))))</f>
        <v> </v>
      </c>
      <c r="AA99" s="35" t="str">
        <f>IF(T99=0," ","lakh")</f>
        <v> </v>
      </c>
      <c r="AB99" s="35" t="str">
        <f>IF(U99=0," ",IF(T99&gt;0," ","lakh"))</f>
        <v> </v>
      </c>
      <c r="AC99" s="35">
        <v>2</v>
      </c>
      <c r="AD99" s="35" t="s">
        <v>51</v>
      </c>
      <c r="AE99" s="35" t="s">
        <v>69</v>
      </c>
    </row>
    <row r="100" spans="16:31" ht="15">
      <c r="P100" s="35">
        <f>RIGHT(Q98,2)*1</f>
        <v>76</v>
      </c>
      <c r="Q100" s="35">
        <f>P100</f>
        <v>76</v>
      </c>
      <c r="R100" s="35">
        <f>RIGHT(Q100,2)*1</f>
        <v>76</v>
      </c>
      <c r="S100" s="35">
        <f>(Q100-R100)/100</f>
        <v>0</v>
      </c>
      <c r="T100" s="35">
        <f>(R100-RIGHT(R100,1)*1)/10</f>
        <v>7</v>
      </c>
      <c r="U100" s="35">
        <f>RIGHT(Q100,1)*1</f>
        <v>6</v>
      </c>
      <c r="V100" s="35" t="str">
        <f>IF(T100=AC99,AE99,IF(T100=AC100,AE100,IF(T100=AC101,AE101,IF(T100=AC102,AE102,IF(T100=AC103,AE103,IF(T100=AC104,AE104,IF(T100=AC105,AE105,IF(T100=AC106,AE106," "))))))))</f>
        <v>Seventy </v>
      </c>
      <c r="W100" s="35" t="str">
        <f>IF(T100=1," ",IF(U100=AC98,AD98,IF(U100=AC99,AD99,IF(U100=AC100,AD100,IF(U100=AC101,AD101,IF(U100=AC102,AD102,IF(U100=AC103,AD103," ")))))))</f>
        <v>Six</v>
      </c>
      <c r="X100" s="35" t="str">
        <f>IF(T100=1," ",IF(U100=AC104,AD104,IF(U100=AC105,AD105,IF(U100=AC106,AD106," "))))</f>
        <v> </v>
      </c>
      <c r="Y100" s="35" t="str">
        <f>IF(T100=0," ",IF(T100&gt;1," ",IF(U100=AC99,AD109,IF(U100=AC100,AD110,IF(U100=AC101,AD111,IF(U100=AC102,AD112,IF(U100=AC103,AD113,IF(U100=AC104,AD114," "))))))))</f>
        <v> </v>
      </c>
      <c r="Z100" s="35" t="str">
        <f>IF(T100=0," ",IF(T100&gt;1," ",IF(U100=AC105,AD115,IF(U100=AC106,AD116,IF(U100=AC98,AD108,IF(U100=0,AD107," "))))))</f>
        <v> </v>
      </c>
      <c r="AA100" s="35" t="str">
        <f>IF(T100=0," ","thousand")</f>
        <v>thousand</v>
      </c>
      <c r="AB100" s="35" t="str">
        <f>IF(U100=0," ",IF(T100&gt;0," ","thousand"))</f>
        <v> </v>
      </c>
      <c r="AC100" s="35">
        <v>3</v>
      </c>
      <c r="AD100" s="35" t="s">
        <v>52</v>
      </c>
      <c r="AE100" s="35" t="s">
        <v>70</v>
      </c>
    </row>
    <row r="101" spans="16:31" ht="15">
      <c r="P101" s="35">
        <f>RIGHT(P98,3)*1</f>
        <v>378</v>
      </c>
      <c r="Q101" s="35">
        <f>P101</f>
        <v>378</v>
      </c>
      <c r="R101" s="35">
        <f>ROUND((Q101-S102)/100,0)</f>
        <v>3</v>
      </c>
      <c r="S101" s="35"/>
      <c r="T101" s="35"/>
      <c r="U101" s="35"/>
      <c r="V101" s="35"/>
      <c r="W101" s="35" t="str">
        <f>IF(R101=0," ",IF(R101=AC98,AD98,IF(R101=AC99,AD99,IF(R101=AC100,AD100,IF(R101=AC101,AD101,IF(R101=AC102,AD102,IF(R101=AC103,AD103," ")))))))</f>
        <v>Three</v>
      </c>
      <c r="X101" s="35" t="str">
        <f>IF(R101=0," ",IF(R101=AC104,AD104,IF(R101=AC105,AD105,IF(R101=AC106,AD106," "))))</f>
        <v> </v>
      </c>
      <c r="Y101" s="35"/>
      <c r="Z101" s="35"/>
      <c r="AA101" s="35" t="str">
        <f>IF(R101=0," ","hundred")</f>
        <v>hundred</v>
      </c>
      <c r="AB101" s="35"/>
      <c r="AC101" s="35">
        <v>4</v>
      </c>
      <c r="AD101" s="35" t="s">
        <v>53</v>
      </c>
      <c r="AE101" s="35" t="s">
        <v>71</v>
      </c>
    </row>
    <row r="102" spans="16:31" ht="15">
      <c r="P102" s="35"/>
      <c r="Q102" s="35"/>
      <c r="R102" s="35"/>
      <c r="S102" s="35">
        <f>RIGHT(Q101,2)*1</f>
        <v>78</v>
      </c>
      <c r="T102" s="35">
        <f>(S102-RIGHT(S102,1)*1)/10</f>
        <v>7</v>
      </c>
      <c r="U102" s="35">
        <f>RIGHT(Q101,1)*1</f>
        <v>8</v>
      </c>
      <c r="V102" s="35" t="str">
        <f>IF(T102=AC99,AE99,IF(T102=AC100,AE100,IF(T102=AC101,AE101,IF(T102=AC102,AE102,IF(T102=AC103,AE103,IF(T102=AC104,AE104,IF(T102=AC105,AE105,IF(T102=AC106,AE106," "))))))))</f>
        <v>Seventy </v>
      </c>
      <c r="W102" s="35" t="str">
        <f>IF(T102=1," ",IF(U102=AC98,AD98,IF(U102=AC99,AD99,IF(U102=AC100,AD100,IF(U102=AC101,AD101,IF(U102=AC102,AD102,IF(U102=AC103,AD103," ")))))))</f>
        <v> </v>
      </c>
      <c r="X102" s="35" t="str">
        <f>IF(T102=1," ",IF(U102=AC104,AD104,IF(U102=AC105,AD105,IF(U102=AC106,AD106," "))))</f>
        <v>Eight</v>
      </c>
      <c r="Y102" s="35" t="str">
        <f>IF(T102=0," ",IF(T102&gt;1," ",IF(U102=AC99,AD109,IF(U102=AC100,AD110,IF(U102=AC101,AD111,IF(U102=AC102,AD112,IF(U102=AD113,AD103,IF(U102=AC104,AD114," "))))))))</f>
        <v> </v>
      </c>
      <c r="Z102" s="35" t="str">
        <f>IF(T102=0," ",IF(T102&gt;1," ",IF(U102=AC105,AD115,IF(U102=AC106,AD116,IF(U102=AC98,AD108,IF(U102=0,AD107," "))))))</f>
        <v> </v>
      </c>
      <c r="AA102" s="35"/>
      <c r="AB102" s="35"/>
      <c r="AC102" s="35">
        <v>5</v>
      </c>
      <c r="AD102" s="35" t="s">
        <v>54</v>
      </c>
      <c r="AE102" s="35" t="s">
        <v>72</v>
      </c>
    </row>
    <row r="103" spans="16:31" ht="15">
      <c r="P103" s="35"/>
      <c r="Q103" s="35"/>
      <c r="R103" s="35"/>
      <c r="S103" s="35"/>
      <c r="T103" s="35">
        <f>T102</f>
        <v>7</v>
      </c>
      <c r="U103" s="35">
        <f>U102</f>
        <v>8</v>
      </c>
      <c r="V103" s="35"/>
      <c r="W103" s="35"/>
      <c r="X103" s="35"/>
      <c r="Y103" s="35"/>
      <c r="Z103" s="35"/>
      <c r="AA103" s="35"/>
      <c r="AB103" s="35"/>
      <c r="AC103" s="35">
        <v>6</v>
      </c>
      <c r="AD103" s="35" t="s">
        <v>55</v>
      </c>
      <c r="AE103" s="35" t="s">
        <v>73</v>
      </c>
    </row>
    <row r="104" spans="16:31" ht="15">
      <c r="P104" s="35"/>
      <c r="Q104" s="35"/>
      <c r="R104" s="35"/>
      <c r="S104" s="35"/>
      <c r="T104" s="35"/>
      <c r="U104" s="35"/>
      <c r="V104" s="35"/>
      <c r="W104" s="35"/>
      <c r="X104" s="35"/>
      <c r="Y104" s="35"/>
      <c r="Z104" s="35"/>
      <c r="AA104" s="35"/>
      <c r="AB104" s="35"/>
      <c r="AC104" s="35">
        <v>7</v>
      </c>
      <c r="AD104" s="35" t="s">
        <v>56</v>
      </c>
      <c r="AE104" s="35" t="s">
        <v>74</v>
      </c>
    </row>
    <row r="105" spans="16:31" ht="15">
      <c r="P105" s="35"/>
      <c r="Q105" s="35"/>
      <c r="R105" s="35"/>
      <c r="S105" s="35"/>
      <c r="T105" s="35"/>
      <c r="U105" s="35"/>
      <c r="V105" s="35"/>
      <c r="W105" s="35"/>
      <c r="X105" s="35"/>
      <c r="Y105" s="35"/>
      <c r="Z105" s="35"/>
      <c r="AA105" s="35"/>
      <c r="AB105" s="35"/>
      <c r="AC105" s="35">
        <v>8</v>
      </c>
      <c r="AD105" s="35" t="s">
        <v>57</v>
      </c>
      <c r="AE105" s="35" t="s">
        <v>75</v>
      </c>
    </row>
    <row r="106" spans="16:31" ht="15">
      <c r="P106" s="35">
        <f>TRIM(V99&amp;" "&amp;W99&amp;" "&amp;X99&amp;" "&amp;Y99&amp;" "&amp;Z99&amp;" "&amp;AA99&amp;" "&amp;AB99)</f>
      </c>
      <c r="Q106" s="35"/>
      <c r="R106" s="35"/>
      <c r="S106" s="35"/>
      <c r="T106" s="35"/>
      <c r="U106" s="35"/>
      <c r="V106" s="35"/>
      <c r="W106" s="35"/>
      <c r="X106" s="35"/>
      <c r="Y106" s="35"/>
      <c r="Z106" s="35"/>
      <c r="AA106" s="35"/>
      <c r="AB106" s="35"/>
      <c r="AC106" s="35">
        <v>9</v>
      </c>
      <c r="AD106" s="35" t="s">
        <v>58</v>
      </c>
      <c r="AE106" s="35" t="s">
        <v>76</v>
      </c>
    </row>
    <row r="107" spans="16:31" ht="15">
      <c r="P107" s="35" t="str">
        <f>TRIM(V100&amp;" "&amp;W100&amp;" "&amp;X100&amp;" "&amp;Y100&amp;" "&amp;Z100&amp;" "&amp;AA100&amp;" "&amp;AB100)</f>
        <v>Seventy Six thousand</v>
      </c>
      <c r="Q107" s="35"/>
      <c r="R107" s="35"/>
      <c r="S107" s="35"/>
      <c r="T107" s="35"/>
      <c r="U107" s="35"/>
      <c r="V107" s="35"/>
      <c r="W107" s="35"/>
      <c r="X107" s="35"/>
      <c r="Y107" s="35"/>
      <c r="Z107" s="35"/>
      <c r="AA107" s="35"/>
      <c r="AB107" s="35"/>
      <c r="AC107" s="35">
        <v>10</v>
      </c>
      <c r="AD107" s="35" t="s">
        <v>59</v>
      </c>
      <c r="AE107" s="35"/>
    </row>
    <row r="108" spans="16:31" ht="15">
      <c r="P108" s="35" t="str">
        <f>TRIM(V101&amp;" "&amp;W101&amp;" "&amp;X101&amp;" "&amp;Y101&amp;" "&amp;Z101&amp;" "&amp;AA101&amp;" "&amp;AB101)</f>
        <v>Three hundred</v>
      </c>
      <c r="Q108" s="35"/>
      <c r="R108" s="35"/>
      <c r="S108" s="35"/>
      <c r="T108" s="35"/>
      <c r="U108" s="35"/>
      <c r="V108" s="35"/>
      <c r="W108" s="35"/>
      <c r="X108" s="35"/>
      <c r="Y108" s="35"/>
      <c r="Z108" s="35"/>
      <c r="AA108" s="35"/>
      <c r="AB108" s="35"/>
      <c r="AC108" s="35">
        <v>11</v>
      </c>
      <c r="AD108" s="35" t="s">
        <v>60</v>
      </c>
      <c r="AE108" s="35"/>
    </row>
    <row r="109" spans="16:31" ht="15">
      <c r="P109" s="35" t="str">
        <f>TRIM(V102&amp;" "&amp;W102&amp;" "&amp;X102&amp;" "&amp;Y102&amp;" "&amp;Z102)</f>
        <v>Seventy Eight</v>
      </c>
      <c r="Q109" s="35"/>
      <c r="R109" s="35"/>
      <c r="S109" s="35"/>
      <c r="T109" s="35"/>
      <c r="U109" s="35"/>
      <c r="V109" s="35"/>
      <c r="W109" s="35"/>
      <c r="X109" s="35"/>
      <c r="Y109" s="35"/>
      <c r="Z109" s="35"/>
      <c r="AA109" s="35"/>
      <c r="AB109" s="35"/>
      <c r="AC109" s="35">
        <v>12</v>
      </c>
      <c r="AD109" s="35" t="s">
        <v>61</v>
      </c>
      <c r="AE109" s="35"/>
    </row>
    <row r="110" spans="16:31" ht="15">
      <c r="P110" s="35" t="str">
        <f>TRIM(P106&amp;" "&amp;P107&amp;" "&amp;P108&amp;" "&amp;P109)&amp;" only"</f>
        <v>Seventy Six thousand Three hundred Seventy Eight only</v>
      </c>
      <c r="Q110" s="35"/>
      <c r="R110" s="35"/>
      <c r="S110" s="35"/>
      <c r="T110" s="35"/>
      <c r="U110" s="35"/>
      <c r="V110" s="35"/>
      <c r="W110" s="35"/>
      <c r="X110" s="35"/>
      <c r="Y110" s="35"/>
      <c r="Z110" s="35"/>
      <c r="AA110" s="35"/>
      <c r="AB110" s="35"/>
      <c r="AC110" s="35">
        <v>13</v>
      </c>
      <c r="AD110" s="35" t="s">
        <v>62</v>
      </c>
      <c r="AE110" s="35"/>
    </row>
    <row r="111" spans="16:31" ht="15">
      <c r="P111" s="35"/>
      <c r="Q111" s="35"/>
      <c r="R111" s="35"/>
      <c r="S111" s="35"/>
      <c r="T111" s="35"/>
      <c r="U111" s="35"/>
      <c r="V111" s="35"/>
      <c r="W111" s="35"/>
      <c r="X111" s="35"/>
      <c r="Y111" s="35"/>
      <c r="Z111" s="35"/>
      <c r="AA111" s="35"/>
      <c r="AB111" s="35"/>
      <c r="AC111" s="35">
        <v>14</v>
      </c>
      <c r="AD111" s="35" t="s">
        <v>63</v>
      </c>
      <c r="AE111" s="35"/>
    </row>
    <row r="112" spans="16:31" ht="15">
      <c r="P112" s="35"/>
      <c r="Q112" s="35"/>
      <c r="R112" s="35"/>
      <c r="S112" s="35"/>
      <c r="T112" s="35"/>
      <c r="U112" s="35"/>
      <c r="V112" s="35"/>
      <c r="W112" s="35"/>
      <c r="X112" s="35"/>
      <c r="Y112" s="35"/>
      <c r="Z112" s="35"/>
      <c r="AA112" s="35"/>
      <c r="AB112" s="35"/>
      <c r="AC112" s="35">
        <v>15</v>
      </c>
      <c r="AD112" s="35" t="s">
        <v>64</v>
      </c>
      <c r="AE112" s="35"/>
    </row>
    <row r="113" spans="16:31" ht="15">
      <c r="P113" s="35"/>
      <c r="Q113" s="35"/>
      <c r="R113" s="35"/>
      <c r="S113" s="35"/>
      <c r="T113" s="35"/>
      <c r="U113" s="35"/>
      <c r="V113" s="35"/>
      <c r="W113" s="35"/>
      <c r="X113" s="35"/>
      <c r="Y113" s="35"/>
      <c r="Z113" s="35"/>
      <c r="AA113" s="35"/>
      <c r="AB113" s="35"/>
      <c r="AC113" s="35">
        <v>16</v>
      </c>
      <c r="AD113" s="35" t="s">
        <v>65</v>
      </c>
      <c r="AE113" s="35"/>
    </row>
    <row r="114" spans="16:31" ht="15">
      <c r="P114" s="35"/>
      <c r="Q114" s="35"/>
      <c r="R114" s="35"/>
      <c r="S114" s="35"/>
      <c r="T114" s="35"/>
      <c r="U114" s="35"/>
      <c r="V114" s="35"/>
      <c r="W114" s="35"/>
      <c r="X114" s="35"/>
      <c r="Y114" s="35"/>
      <c r="Z114" s="35"/>
      <c r="AA114" s="35"/>
      <c r="AB114" s="35"/>
      <c r="AC114" s="35">
        <v>17</v>
      </c>
      <c r="AD114" s="35" t="s">
        <v>66</v>
      </c>
      <c r="AE114" s="35"/>
    </row>
    <row r="115" spans="16:31" ht="15">
      <c r="P115" s="35"/>
      <c r="Q115" s="35"/>
      <c r="R115" s="35"/>
      <c r="S115" s="35"/>
      <c r="T115" s="35"/>
      <c r="U115" s="35"/>
      <c r="V115" s="35"/>
      <c r="W115" s="35"/>
      <c r="X115" s="35"/>
      <c r="Y115" s="35"/>
      <c r="Z115" s="35"/>
      <c r="AA115" s="35"/>
      <c r="AB115" s="35"/>
      <c r="AC115" s="35">
        <v>18</v>
      </c>
      <c r="AD115" s="35" t="s">
        <v>67</v>
      </c>
      <c r="AE115" s="35"/>
    </row>
    <row r="116" spans="16:31" ht="15">
      <c r="P116" s="35"/>
      <c r="Q116" s="35"/>
      <c r="R116" s="35"/>
      <c r="S116" s="35"/>
      <c r="T116" s="35"/>
      <c r="U116" s="35"/>
      <c r="V116" s="35"/>
      <c r="W116" s="35"/>
      <c r="X116" s="35"/>
      <c r="Y116" s="35"/>
      <c r="Z116" s="35"/>
      <c r="AA116" s="35"/>
      <c r="AB116" s="35"/>
      <c r="AC116" s="35">
        <v>19</v>
      </c>
      <c r="AD116" s="35" t="s">
        <v>68</v>
      </c>
      <c r="AE116" s="35"/>
    </row>
    <row r="117" spans="16:31" ht="15">
      <c r="P117" s="35"/>
      <c r="Q117" s="35"/>
      <c r="R117" s="35"/>
      <c r="S117" s="35"/>
      <c r="T117" s="35"/>
      <c r="U117" s="35"/>
      <c r="V117" s="35"/>
      <c r="W117" s="35"/>
      <c r="X117" s="35"/>
      <c r="Y117" s="35"/>
      <c r="Z117" s="35"/>
      <c r="AA117" s="35"/>
      <c r="AB117" s="35"/>
      <c r="AC117" s="35">
        <v>20</v>
      </c>
      <c r="AD117" s="35" t="s">
        <v>69</v>
      </c>
      <c r="AE117" s="35"/>
    </row>
    <row r="118" spans="16:31" ht="15">
      <c r="P118" s="35"/>
      <c r="Q118" s="35"/>
      <c r="R118" s="35"/>
      <c r="S118" s="35"/>
      <c r="T118" s="35"/>
      <c r="U118" s="35"/>
      <c r="V118" s="35"/>
      <c r="W118" s="35"/>
      <c r="X118" s="35"/>
      <c r="Y118" s="35"/>
      <c r="Z118" s="35"/>
      <c r="AA118" s="35"/>
      <c r="AB118" s="35"/>
      <c r="AC118" s="35">
        <v>30</v>
      </c>
      <c r="AD118" s="35" t="s">
        <v>70</v>
      </c>
      <c r="AE118" s="35"/>
    </row>
    <row r="119" spans="16:31" ht="15">
      <c r="P119" s="35"/>
      <c r="Q119" s="35"/>
      <c r="R119" s="35"/>
      <c r="S119" s="35"/>
      <c r="T119" s="35"/>
      <c r="U119" s="35"/>
      <c r="V119" s="35"/>
      <c r="W119" s="35"/>
      <c r="X119" s="35"/>
      <c r="Y119" s="35"/>
      <c r="Z119" s="35"/>
      <c r="AA119" s="35"/>
      <c r="AB119" s="35"/>
      <c r="AC119" s="35">
        <v>40</v>
      </c>
      <c r="AD119" s="35" t="s">
        <v>71</v>
      </c>
      <c r="AE119" s="35"/>
    </row>
    <row r="120" spans="16:31" ht="15">
      <c r="P120" s="35"/>
      <c r="Q120" s="35"/>
      <c r="R120" s="35"/>
      <c r="S120" s="35"/>
      <c r="T120" s="35"/>
      <c r="U120" s="35"/>
      <c r="V120" s="35"/>
      <c r="W120" s="35"/>
      <c r="X120" s="35"/>
      <c r="Y120" s="35"/>
      <c r="Z120" s="35"/>
      <c r="AA120" s="35"/>
      <c r="AB120" s="35"/>
      <c r="AC120" s="35">
        <v>50</v>
      </c>
      <c r="AD120" s="35" t="s">
        <v>72</v>
      </c>
      <c r="AE120" s="35"/>
    </row>
    <row r="121" spans="16:31" ht="15">
      <c r="P121" s="35"/>
      <c r="Q121" s="35"/>
      <c r="R121" s="35"/>
      <c r="S121" s="35"/>
      <c r="T121" s="35"/>
      <c r="U121" s="35"/>
      <c r="V121" s="35"/>
      <c r="W121" s="35"/>
      <c r="X121" s="35"/>
      <c r="Y121" s="35"/>
      <c r="Z121" s="35"/>
      <c r="AA121" s="35"/>
      <c r="AB121" s="35"/>
      <c r="AC121" s="35">
        <v>60</v>
      </c>
      <c r="AD121" s="35" t="s">
        <v>73</v>
      </c>
      <c r="AE121" s="35"/>
    </row>
    <row r="122" spans="16:31" ht="15">
      <c r="P122" s="35"/>
      <c r="Q122" s="35"/>
      <c r="R122" s="35"/>
      <c r="S122" s="35"/>
      <c r="T122" s="35"/>
      <c r="U122" s="35"/>
      <c r="V122" s="35"/>
      <c r="W122" s="35"/>
      <c r="X122" s="35"/>
      <c r="Y122" s="35"/>
      <c r="Z122" s="35"/>
      <c r="AA122" s="35"/>
      <c r="AB122" s="35"/>
      <c r="AC122" s="35">
        <v>70</v>
      </c>
      <c r="AD122" s="35" t="s">
        <v>74</v>
      </c>
      <c r="AE122" s="35"/>
    </row>
    <row r="123" spans="16:31" ht="15">
      <c r="P123" s="35"/>
      <c r="Q123" s="35"/>
      <c r="R123" s="35"/>
      <c r="S123" s="35"/>
      <c r="T123" s="35"/>
      <c r="U123" s="35"/>
      <c r="V123" s="35"/>
      <c r="W123" s="35"/>
      <c r="X123" s="35"/>
      <c r="Y123" s="35"/>
      <c r="Z123" s="35"/>
      <c r="AA123" s="35"/>
      <c r="AB123" s="35"/>
      <c r="AC123" s="35">
        <v>80</v>
      </c>
      <c r="AD123" s="35" t="s">
        <v>75</v>
      </c>
      <c r="AE123" s="35"/>
    </row>
    <row r="124" spans="16:31" ht="15">
      <c r="P124" s="35"/>
      <c r="Q124" s="35"/>
      <c r="R124" s="35"/>
      <c r="S124" s="35"/>
      <c r="T124" s="35"/>
      <c r="U124" s="35"/>
      <c r="V124" s="35"/>
      <c r="W124" s="35"/>
      <c r="X124" s="35"/>
      <c r="Y124" s="35"/>
      <c r="Z124" s="35"/>
      <c r="AA124" s="35"/>
      <c r="AB124" s="35"/>
      <c r="AC124" s="35">
        <v>90</v>
      </c>
      <c r="AD124" s="35" t="s">
        <v>76</v>
      </c>
      <c r="AE124" s="35"/>
    </row>
  </sheetData>
  <sheetProtection password="DE4B" sheet="1" objects="1" scenarios="1" selectLockedCells="1"/>
  <mergeCells count="16">
    <mergeCell ref="I6:N6"/>
    <mergeCell ref="I7:N7"/>
    <mergeCell ref="E18:G18"/>
    <mergeCell ref="B5:G5"/>
    <mergeCell ref="A10:G10"/>
    <mergeCell ref="A9:G9"/>
    <mergeCell ref="A11:G11"/>
    <mergeCell ref="A12:G12"/>
    <mergeCell ref="A13:G13"/>
    <mergeCell ref="E16:G16"/>
    <mergeCell ref="E17:G17"/>
    <mergeCell ref="A1:G1"/>
    <mergeCell ref="A2:G2"/>
    <mergeCell ref="A3:G3"/>
    <mergeCell ref="A4:C4"/>
    <mergeCell ref="F4:G4"/>
  </mergeCells>
  <printOptions/>
  <pageMargins left="0.8" right="0.67" top="0.76" bottom="0.69" header="0.56"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C4">
      <selection activeCell="B6" sqref="B6:B8"/>
    </sheetView>
  </sheetViews>
  <sheetFormatPr defaultColWidth="9.140625" defaultRowHeight="15"/>
  <cols>
    <col min="1" max="1" width="4.57421875" style="1" customWidth="1"/>
    <col min="2" max="2" width="20.421875" style="1" customWidth="1"/>
    <col min="3" max="3" width="12.28125" style="1" customWidth="1"/>
    <col min="4" max="4" width="7.00390625" style="1" bestFit="1" customWidth="1"/>
    <col min="5" max="5" width="7.7109375" style="1" bestFit="1" customWidth="1"/>
    <col min="6" max="6" width="6.00390625" style="1" bestFit="1" customWidth="1"/>
    <col min="7" max="7" width="7.7109375" style="1" customWidth="1"/>
    <col min="8" max="8" width="6.00390625" style="1" customWidth="1"/>
    <col min="9" max="9" width="7.140625" style="1" customWidth="1"/>
    <col min="10" max="10" width="5.8515625" style="1" customWidth="1"/>
    <col min="11" max="11" width="7.28125" style="1" customWidth="1"/>
    <col min="12" max="12" width="6.7109375" style="1" customWidth="1"/>
    <col min="13" max="13" width="7.7109375" style="1" bestFit="1" customWidth="1"/>
    <col min="14" max="14" width="6.28125" style="1" customWidth="1"/>
    <col min="15" max="15" width="6.7109375" style="1" bestFit="1" customWidth="1"/>
    <col min="16" max="16" width="6.00390625" style="1" customWidth="1"/>
    <col min="17" max="17" width="7.00390625" style="1" customWidth="1"/>
    <col min="18" max="20" width="6.8515625" style="1" customWidth="1"/>
    <col min="21" max="21" width="7.28125" style="1" customWidth="1"/>
    <col min="22" max="27" width="9.140625" style="1" customWidth="1"/>
    <col min="28" max="16384" width="9.140625" style="1" customWidth="1"/>
  </cols>
  <sheetData>
    <row r="1" spans="1:21" ht="48.75" customHeight="1">
      <c r="A1" s="234" t="str">
        <f>"Claim for Cash "&amp;Data!C13&amp;" Installment of RPS 2015  arrears from 02-06-2014 to 31-03-2015 
of  "&amp;Data!C3&amp;", "&amp;Data!C4&amp;", "&amp;Data!C5</f>
        <v>Claim for Cash ZPPF Installment of RPS 2015  arrears from 02-06-2014 to 31-03-2015 
of  P Venkateswaramma, SGT, MPUP SCHOOL, Sidhardha Nagar</v>
      </c>
      <c r="B1" s="234"/>
      <c r="C1" s="234"/>
      <c r="D1" s="234"/>
      <c r="E1" s="234"/>
      <c r="F1" s="234"/>
      <c r="G1" s="234"/>
      <c r="H1" s="234"/>
      <c r="I1" s="234"/>
      <c r="J1" s="234"/>
      <c r="K1" s="234"/>
      <c r="L1" s="234"/>
      <c r="M1" s="234"/>
      <c r="N1" s="234"/>
      <c r="O1" s="234"/>
      <c r="P1" s="234"/>
      <c r="Q1" s="234"/>
      <c r="R1" s="234"/>
      <c r="S1" s="234"/>
      <c r="T1" s="234"/>
      <c r="U1" s="234"/>
    </row>
    <row r="2" spans="1:21" ht="18.75">
      <c r="A2" s="235" t="str">
        <f>"Proceedings RC No."&amp;Data!C18&amp;"   dt. "&amp;Data!G19&amp;" of the "&amp;Data!C16&amp;", "&amp;Data!C15</f>
        <v>Proceedings RC No.2/MEO/2018-19   dt. 23 - 9 - 2018 of the Mandal Educational Officer, Office of MEO, Nuzvid</v>
      </c>
      <c r="B2" s="235"/>
      <c r="C2" s="235"/>
      <c r="D2" s="235"/>
      <c r="E2" s="235"/>
      <c r="F2" s="235"/>
      <c r="G2" s="235"/>
      <c r="H2" s="235"/>
      <c r="I2" s="235"/>
      <c r="J2" s="235"/>
      <c r="K2" s="235"/>
      <c r="L2" s="235"/>
      <c r="M2" s="235"/>
      <c r="N2" s="235"/>
      <c r="O2" s="235"/>
      <c r="P2" s="235"/>
      <c r="Q2" s="235"/>
      <c r="R2" s="235"/>
      <c r="S2" s="235"/>
      <c r="T2" s="235"/>
      <c r="U2" s="235"/>
    </row>
    <row r="3" spans="1:21" ht="15">
      <c r="A3" s="27"/>
      <c r="B3" s="27"/>
      <c r="C3" s="27"/>
      <c r="D3" s="27"/>
      <c r="E3" s="27"/>
      <c r="F3" s="27"/>
      <c r="G3" s="27"/>
      <c r="H3" s="27"/>
      <c r="I3" s="27"/>
      <c r="J3" s="27"/>
      <c r="K3" s="27"/>
      <c r="L3" s="27"/>
      <c r="M3" s="27"/>
      <c r="N3" s="27"/>
      <c r="O3" s="27"/>
      <c r="P3" s="27"/>
      <c r="Q3" s="27"/>
      <c r="R3" s="27"/>
      <c r="S3" s="27"/>
      <c r="T3" s="27"/>
      <c r="U3" s="27"/>
    </row>
    <row r="4" spans="1:21" s="8" customFormat="1" ht="31.5" customHeight="1">
      <c r="A4" s="236" t="s">
        <v>25</v>
      </c>
      <c r="B4" s="236" t="s">
        <v>41</v>
      </c>
      <c r="C4" s="244" t="s">
        <v>33</v>
      </c>
      <c r="D4" s="236"/>
      <c r="E4" s="236"/>
      <c r="F4" s="236"/>
      <c r="G4" s="236"/>
      <c r="H4" s="236"/>
      <c r="I4" s="236"/>
      <c r="J4" s="236"/>
      <c r="K4" s="236"/>
      <c r="L4" s="237" t="s">
        <v>261</v>
      </c>
      <c r="M4" s="237"/>
      <c r="N4" s="237"/>
      <c r="O4" s="237"/>
      <c r="P4" s="237"/>
      <c r="Q4" s="237"/>
      <c r="R4" s="237"/>
      <c r="S4" s="237"/>
      <c r="T4" s="237"/>
      <c r="U4" s="237"/>
    </row>
    <row r="5" spans="1:21" s="9" customFormat="1" ht="45">
      <c r="A5" s="236"/>
      <c r="B5" s="236"/>
      <c r="C5" s="32"/>
      <c r="D5" s="31" t="s">
        <v>26</v>
      </c>
      <c r="E5" s="31" t="s">
        <v>14</v>
      </c>
      <c r="F5" s="31" t="s">
        <v>15</v>
      </c>
      <c r="G5" s="203" t="s">
        <v>129</v>
      </c>
      <c r="H5" s="31" t="s">
        <v>46</v>
      </c>
      <c r="I5" s="31" t="s">
        <v>4</v>
      </c>
      <c r="J5" s="31" t="s">
        <v>27</v>
      </c>
      <c r="K5" s="30" t="s">
        <v>28</v>
      </c>
      <c r="L5" s="199" t="s">
        <v>26</v>
      </c>
      <c r="M5" s="199" t="s">
        <v>14</v>
      </c>
      <c r="N5" s="199" t="s">
        <v>15</v>
      </c>
      <c r="O5" s="203" t="s">
        <v>129</v>
      </c>
      <c r="P5" s="199" t="s">
        <v>46</v>
      </c>
      <c r="Q5" s="199" t="s">
        <v>4</v>
      </c>
      <c r="R5" s="23" t="s">
        <v>27</v>
      </c>
      <c r="S5" s="202" t="str">
        <f>Data!C13</f>
        <v>ZPPF</v>
      </c>
      <c r="T5" s="202" t="s">
        <v>260</v>
      </c>
      <c r="U5" s="24" t="s">
        <v>1</v>
      </c>
    </row>
    <row r="6" spans="1:21" s="9" customFormat="1" ht="33" customHeight="1">
      <c r="A6" s="241">
        <v>1</v>
      </c>
      <c r="B6" s="238" t="str">
        <f>Data!C3&amp;"
 (CFMS ID : "&amp;Data!C2&amp;") "&amp;Data!C4&amp;", "&amp;Data!C5</f>
        <v>P Venkateswaramma
 (CFMS ID : 14132145) SGT, MPUP SCHOOL, Sidhardha Nagar</v>
      </c>
      <c r="C6" s="33" t="s">
        <v>49</v>
      </c>
      <c r="D6" s="25">
        <f>Data!C7</f>
        <v>13172</v>
      </c>
      <c r="E6" s="25">
        <f>Data!C8</f>
        <v>33376</v>
      </c>
      <c r="F6" s="25">
        <f>Data!C9</f>
        <v>29830</v>
      </c>
      <c r="G6" s="25">
        <f>Data!C10</f>
        <v>0</v>
      </c>
      <c r="H6" s="25">
        <f>Data!C11</f>
        <v>0</v>
      </c>
      <c r="I6" s="25">
        <f>SUM(D6:H6)</f>
        <v>76378</v>
      </c>
      <c r="J6" s="25">
        <f>Data!C12</f>
        <v>0</v>
      </c>
      <c r="K6" s="25">
        <f>I6-J6</f>
        <v>76378</v>
      </c>
      <c r="L6" s="29"/>
      <c r="M6" s="29"/>
      <c r="N6" s="29"/>
      <c r="O6" s="197"/>
      <c r="P6" s="29"/>
      <c r="Q6" s="29"/>
      <c r="R6" s="29"/>
      <c r="S6" s="198"/>
      <c r="T6" s="198"/>
      <c r="U6" s="24"/>
    </row>
    <row r="7" spans="1:21" s="9" customFormat="1" ht="60">
      <c r="A7" s="242"/>
      <c r="B7" s="239"/>
      <c r="C7" s="33" t="s">
        <v>262</v>
      </c>
      <c r="D7" s="28">
        <f aca="true" t="shared" si="0" ref="D7:J7">D6-D8</f>
        <v>11958</v>
      </c>
      <c r="E7" s="28">
        <f t="shared" si="0"/>
        <v>29888</v>
      </c>
      <c r="F7" s="28">
        <f t="shared" si="0"/>
        <v>26837</v>
      </c>
      <c r="G7" s="28">
        <f t="shared" si="0"/>
        <v>0</v>
      </c>
      <c r="H7" s="28">
        <f t="shared" si="0"/>
        <v>0</v>
      </c>
      <c r="I7" s="28">
        <f t="shared" si="0"/>
        <v>68683</v>
      </c>
      <c r="J7" s="28">
        <f t="shared" si="0"/>
        <v>0</v>
      </c>
      <c r="K7" s="25">
        <f>I7-J7</f>
        <v>68683</v>
      </c>
      <c r="L7" s="198"/>
      <c r="M7" s="198"/>
      <c r="N7" s="198"/>
      <c r="O7" s="198"/>
      <c r="P7" s="198"/>
      <c r="Q7" s="198"/>
      <c r="R7" s="198"/>
      <c r="S7" s="198"/>
      <c r="T7" s="198"/>
      <c r="U7" s="24"/>
    </row>
    <row r="8" spans="1:21" s="8" customFormat="1" ht="50.25" customHeight="1">
      <c r="A8" s="243"/>
      <c r="B8" s="240"/>
      <c r="C8" s="33" t="s">
        <v>258</v>
      </c>
      <c r="D8" s="29">
        <f>Data!D7</f>
        <v>1214</v>
      </c>
      <c r="E8" s="29">
        <f>Data!D8</f>
        <v>3488</v>
      </c>
      <c r="F8" s="29">
        <f>Data!D9</f>
        <v>2993</v>
      </c>
      <c r="G8" s="197">
        <f>Data!D10</f>
        <v>0</v>
      </c>
      <c r="H8" s="29">
        <f>Data!D11</f>
        <v>0</v>
      </c>
      <c r="I8" s="29">
        <f>SUM(D8:H8)</f>
        <v>7695</v>
      </c>
      <c r="J8" s="29">
        <f>Data!D12</f>
        <v>0</v>
      </c>
      <c r="K8" s="25">
        <f>I8-J8</f>
        <v>7695</v>
      </c>
      <c r="L8" s="204"/>
      <c r="M8" s="204"/>
      <c r="N8" s="204"/>
      <c r="O8" s="204"/>
      <c r="P8" s="204"/>
      <c r="Q8" s="204"/>
      <c r="R8" s="204"/>
      <c r="S8" s="204"/>
      <c r="T8" s="204"/>
      <c r="U8" s="204"/>
    </row>
    <row r="9" spans="1:21" s="8" customFormat="1" ht="34.5" customHeight="1">
      <c r="A9" s="197"/>
      <c r="B9" s="247" t="s">
        <v>259</v>
      </c>
      <c r="C9" s="248"/>
      <c r="D9" s="248"/>
      <c r="E9" s="248"/>
      <c r="F9" s="248"/>
      <c r="G9" s="248"/>
      <c r="H9" s="248"/>
      <c r="I9" s="248"/>
      <c r="J9" s="248"/>
      <c r="K9" s="249"/>
      <c r="L9" s="25">
        <f>D6</f>
        <v>13172</v>
      </c>
      <c r="M9" s="25">
        <f>E6</f>
        <v>33376</v>
      </c>
      <c r="N9" s="25">
        <f>F6</f>
        <v>29830</v>
      </c>
      <c r="O9" s="25">
        <f>G6</f>
        <v>0</v>
      </c>
      <c r="P9" s="25">
        <f>H6</f>
        <v>0</v>
      </c>
      <c r="Q9" s="25">
        <f>SUM(L9:P9)</f>
        <v>76378</v>
      </c>
      <c r="R9" s="25">
        <f>J6</f>
        <v>0</v>
      </c>
      <c r="S9" s="25">
        <f>K7</f>
        <v>68683</v>
      </c>
      <c r="T9" s="25">
        <f>R9+S9</f>
        <v>68683</v>
      </c>
      <c r="U9" s="25">
        <f>Q9-T9</f>
        <v>7695</v>
      </c>
    </row>
    <row r="10" spans="1:21" s="10" customFormat="1" ht="30" customHeight="1">
      <c r="A10" s="205"/>
      <c r="B10" s="245" t="s">
        <v>29</v>
      </c>
      <c r="C10" s="245"/>
      <c r="D10" s="245"/>
      <c r="E10" s="245"/>
      <c r="F10" s="245"/>
      <c r="G10" s="245"/>
      <c r="H10" s="245"/>
      <c r="I10" s="245"/>
      <c r="J10" s="245"/>
      <c r="K10" s="246"/>
      <c r="L10" s="26">
        <f>SUM(L9)</f>
        <v>13172</v>
      </c>
      <c r="M10" s="26">
        <f>SUM(M9)</f>
        <v>33376</v>
      </c>
      <c r="N10" s="26">
        <f>SUM(N9)</f>
        <v>29830</v>
      </c>
      <c r="O10" s="26">
        <f>SUM(O9)</f>
        <v>0</v>
      </c>
      <c r="P10" s="26">
        <f>SUM(P9)</f>
        <v>0</v>
      </c>
      <c r="Q10" s="26">
        <f>SUM(Q9)</f>
        <v>76378</v>
      </c>
      <c r="R10" s="26">
        <f>SUM(R9)</f>
        <v>0</v>
      </c>
      <c r="S10" s="26">
        <f>SUM(S9)</f>
        <v>68683</v>
      </c>
      <c r="T10" s="26">
        <f>SUM(T9)</f>
        <v>68683</v>
      </c>
      <c r="U10" s="26">
        <f>SUM(U9)</f>
        <v>7695</v>
      </c>
    </row>
  </sheetData>
  <sheetProtection password="DE4B" sheet="1" objects="1" scenarios="1" selectLockedCells="1"/>
  <mergeCells count="10">
    <mergeCell ref="B6:B8"/>
    <mergeCell ref="A6:A8"/>
    <mergeCell ref="C4:K4"/>
    <mergeCell ref="B10:K10"/>
    <mergeCell ref="B9:K9"/>
    <mergeCell ref="A1:U1"/>
    <mergeCell ref="A2:U2"/>
    <mergeCell ref="A4:A5"/>
    <mergeCell ref="B4:B5"/>
    <mergeCell ref="L4:U4"/>
  </mergeCells>
  <printOptions/>
  <pageMargins left="0.51" right="0.5" top="0.55" bottom="0.44" header="0.3" footer="0.3"/>
  <pageSetup fitToHeight="1"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dimension ref="A1:B8"/>
  <sheetViews>
    <sheetView zoomScalePageLayoutView="0" workbookViewId="0" topLeftCell="A1">
      <selection activeCell="A4" sqref="A4"/>
    </sheetView>
  </sheetViews>
  <sheetFormatPr defaultColWidth="9.140625" defaultRowHeight="15"/>
  <cols>
    <col min="1" max="1" width="93.57421875" style="0" customWidth="1"/>
  </cols>
  <sheetData>
    <row r="1" spans="1:2" s="7" customFormat="1" ht="54.75" customHeight="1">
      <c r="A1" s="11" t="s">
        <v>45</v>
      </c>
      <c r="B1" s="12"/>
    </row>
    <row r="2" s="14" customFormat="1" ht="132.75" customHeight="1">
      <c r="A2" s="13" t="str">
        <f>"              This is to certify that "&amp;Data!C3&amp;", "&amp;Data!C4&amp;", "&amp;Data!C5&amp;"  has not drawn and paid PRC - 2015 arrears for the period from 02-06-2014 to 31-03-2015 previously."</f>
        <v>              This is to certify that P Venkateswaramma, SGT, MPUP SCHOOL, Sidhardha Nagar  has not drawn and paid PRC - 2015 arrears for the period from 02-06-2014 to 31-03-2015 previously.</v>
      </c>
    </row>
    <row r="3" ht="15">
      <c r="A3" s="15"/>
    </row>
    <row r="4" ht="15">
      <c r="A4" s="15"/>
    </row>
    <row r="5" ht="15">
      <c r="A5" s="15"/>
    </row>
    <row r="6" ht="15">
      <c r="A6" s="15"/>
    </row>
    <row r="7" ht="15">
      <c r="A7" s="15"/>
    </row>
    <row r="8" ht="15">
      <c r="A8" s="15"/>
    </row>
  </sheetData>
  <sheetProtection password="DE4B" sheet="1" objects="1" scenarios="1" selectLockedCells="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F16"/>
  <sheetViews>
    <sheetView zoomScalePageLayoutView="0" workbookViewId="0" topLeftCell="A1">
      <selection activeCell="B8" sqref="B8"/>
    </sheetView>
  </sheetViews>
  <sheetFormatPr defaultColWidth="9.140625" defaultRowHeight="15"/>
  <cols>
    <col min="1" max="1" width="33.140625" style="142" customWidth="1"/>
    <col min="2" max="2" width="39.00390625" style="143" customWidth="1"/>
    <col min="3" max="3" width="17.28125" style="118" bestFit="1" customWidth="1"/>
    <col min="4" max="24" width="9.140625" style="118" customWidth="1"/>
    <col min="25" max="16384" width="9.140625" style="141" customWidth="1"/>
  </cols>
  <sheetData>
    <row r="1" spans="1:2" ht="27" customHeight="1">
      <c r="A1" s="250" t="s">
        <v>172</v>
      </c>
      <c r="B1" s="250"/>
    </row>
    <row r="2" spans="1:2" ht="27" customHeight="1">
      <c r="A2" s="119" t="s">
        <v>173</v>
      </c>
      <c r="B2" s="120" t="s">
        <v>174</v>
      </c>
    </row>
    <row r="3" spans="1:2" ht="24" customHeight="1">
      <c r="A3" s="119" t="s">
        <v>175</v>
      </c>
      <c r="B3" s="121" t="s">
        <v>176</v>
      </c>
    </row>
    <row r="4" spans="1:9" ht="24" customHeight="1">
      <c r="A4" s="119" t="s">
        <v>177</v>
      </c>
      <c r="B4" s="122" t="str">
        <f>Data!C16</f>
        <v>Mandal Educational Officer</v>
      </c>
      <c r="C4" s="123"/>
      <c r="D4" s="123"/>
      <c r="E4" s="123"/>
      <c r="F4" s="123"/>
      <c r="G4" s="123"/>
      <c r="H4" s="123"/>
      <c r="I4" s="123"/>
    </row>
    <row r="5" spans="1:2" ht="43.5" customHeight="1">
      <c r="A5" s="124" t="s">
        <v>178</v>
      </c>
      <c r="B5" s="121" t="str">
        <f>Data!C15</f>
        <v>Office of MEO, Nuzvid</v>
      </c>
    </row>
    <row r="6" spans="1:32" s="118" customFormat="1" ht="24" customHeight="1">
      <c r="A6" s="119" t="s">
        <v>179</v>
      </c>
      <c r="B6" s="126" t="s">
        <v>180</v>
      </c>
      <c r="Y6" s="141"/>
      <c r="Z6" s="141"/>
      <c r="AA6" s="141"/>
      <c r="AB6" s="141"/>
      <c r="AC6" s="141"/>
      <c r="AD6" s="141"/>
      <c r="AE6" s="141"/>
      <c r="AF6" s="141"/>
    </row>
    <row r="7" spans="1:32" s="118" customFormat="1" ht="24" customHeight="1">
      <c r="A7" s="125" t="s">
        <v>181</v>
      </c>
      <c r="B7" s="121" t="s">
        <v>182</v>
      </c>
      <c r="Y7" s="141"/>
      <c r="Z7" s="141"/>
      <c r="AA7" s="141"/>
      <c r="AB7" s="141"/>
      <c r="AC7" s="141"/>
      <c r="AD7" s="141"/>
      <c r="AE7" s="141"/>
      <c r="AF7" s="141"/>
    </row>
    <row r="8" spans="1:32" s="118" customFormat="1" ht="24" customHeight="1">
      <c r="A8" s="119" t="s">
        <v>183</v>
      </c>
      <c r="B8" s="127">
        <v>43344</v>
      </c>
      <c r="Y8" s="141"/>
      <c r="Z8" s="141"/>
      <c r="AA8" s="141"/>
      <c r="AB8" s="141"/>
      <c r="AC8" s="141"/>
      <c r="AD8" s="141"/>
      <c r="AE8" s="141"/>
      <c r="AF8" s="141"/>
    </row>
    <row r="9" spans="1:32" s="118" customFormat="1" ht="24" customHeight="1">
      <c r="A9" s="119" t="s">
        <v>184</v>
      </c>
      <c r="B9" s="126" t="s">
        <v>185</v>
      </c>
      <c r="Y9" s="141"/>
      <c r="Z9" s="141"/>
      <c r="AA9" s="141"/>
      <c r="AB9" s="141"/>
      <c r="AC9" s="141"/>
      <c r="AD9" s="141"/>
      <c r="AE9" s="141"/>
      <c r="AF9" s="141"/>
    </row>
    <row r="10" spans="1:32" s="118" customFormat="1" ht="24" customHeight="1">
      <c r="A10" s="119" t="s">
        <v>186</v>
      </c>
      <c r="B10" s="121" t="s">
        <v>187</v>
      </c>
      <c r="Y10" s="141"/>
      <c r="Z10" s="141"/>
      <c r="AA10" s="141"/>
      <c r="AB10" s="141"/>
      <c r="AC10" s="141"/>
      <c r="AD10" s="141"/>
      <c r="AE10" s="141"/>
      <c r="AF10" s="141"/>
    </row>
    <row r="11" spans="1:32" s="118" customFormat="1" ht="24" customHeight="1">
      <c r="A11" s="119" t="s">
        <v>92</v>
      </c>
      <c r="B11" s="128">
        <v>2202021030005010</v>
      </c>
      <c r="C11" s="129"/>
      <c r="Y11" s="141"/>
      <c r="Z11" s="141"/>
      <c r="AA11" s="141"/>
      <c r="AB11" s="141"/>
      <c r="AC11" s="141"/>
      <c r="AD11" s="141"/>
      <c r="AE11" s="141"/>
      <c r="AF11" s="141"/>
    </row>
    <row r="12" spans="1:32" s="118" customFormat="1" ht="24" customHeight="1">
      <c r="A12" s="130" t="s">
        <v>188</v>
      </c>
      <c r="B12" s="121" t="s">
        <v>189</v>
      </c>
      <c r="Y12" s="141"/>
      <c r="Z12" s="141"/>
      <c r="AA12" s="141"/>
      <c r="AB12" s="141"/>
      <c r="AC12" s="141"/>
      <c r="AD12" s="141"/>
      <c r="AE12" s="141"/>
      <c r="AF12" s="141"/>
    </row>
    <row r="13" spans="1:32" s="118" customFormat="1" ht="24" customHeight="1">
      <c r="A13" s="131" t="s">
        <v>190</v>
      </c>
      <c r="B13" s="132" t="s">
        <v>191</v>
      </c>
      <c r="C13" s="133"/>
      <c r="Y13" s="141"/>
      <c r="Z13" s="141"/>
      <c r="AA13" s="141"/>
      <c r="AB13" s="141"/>
      <c r="AC13" s="141"/>
      <c r="AD13" s="141"/>
      <c r="AE13" s="141"/>
      <c r="AF13" s="141"/>
    </row>
    <row r="14" spans="1:32" s="118" customFormat="1" ht="24" customHeight="1">
      <c r="A14" s="134"/>
      <c r="B14" s="135"/>
      <c r="C14" s="133"/>
      <c r="Y14" s="141"/>
      <c r="Z14" s="141"/>
      <c r="AA14" s="141"/>
      <c r="AB14" s="141"/>
      <c r="AC14" s="141"/>
      <c r="AD14" s="141"/>
      <c r="AE14" s="141"/>
      <c r="AF14" s="141"/>
    </row>
    <row r="15" spans="1:32" s="118" customFormat="1" ht="24" customHeight="1">
      <c r="A15" s="134"/>
      <c r="C15" s="133"/>
      <c r="Y15" s="141"/>
      <c r="Z15" s="141"/>
      <c r="AA15" s="141"/>
      <c r="AB15" s="141"/>
      <c r="AC15" s="141"/>
      <c r="AD15" s="141"/>
      <c r="AE15" s="141"/>
      <c r="AF15" s="141"/>
    </row>
    <row r="16" spans="1:32" ht="24" customHeight="1">
      <c r="A16" s="136" t="s">
        <v>192</v>
      </c>
      <c r="B16" s="137"/>
      <c r="C16" s="137"/>
      <c r="D16" s="138"/>
      <c r="E16" s="138"/>
      <c r="F16" s="138"/>
      <c r="G16" s="138"/>
      <c r="H16" s="138"/>
      <c r="I16" s="138"/>
      <c r="J16" s="138"/>
      <c r="K16" s="138"/>
      <c r="L16" s="139"/>
      <c r="M16" s="139"/>
      <c r="N16" s="140"/>
      <c r="O16" s="139"/>
      <c r="P16" s="139"/>
      <c r="Q16" s="139"/>
      <c r="R16" s="139"/>
      <c r="S16" s="139"/>
      <c r="T16" s="251"/>
      <c r="U16" s="251"/>
      <c r="V16" s="251"/>
      <c r="W16" s="251"/>
      <c r="X16" s="251"/>
      <c r="Y16" s="251"/>
      <c r="Z16" s="251"/>
      <c r="AA16" s="251"/>
      <c r="AB16" s="251"/>
      <c r="AC16" s="251"/>
      <c r="AD16" s="251"/>
      <c r="AE16" s="251"/>
      <c r="AF16" s="251"/>
    </row>
  </sheetData>
  <sheetProtection password="DE4B" sheet="1" objects="1" scenarios="1" selectLockedCells="1"/>
  <mergeCells count="2">
    <mergeCell ref="A1:B1"/>
    <mergeCell ref="T16:AF16"/>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BY334"/>
  <sheetViews>
    <sheetView showGridLines="0" zoomScaleSheetLayoutView="100" zoomScalePageLayoutView="0" workbookViewId="0" topLeftCell="A1">
      <selection activeCell="O9" sqref="O9:P9"/>
    </sheetView>
  </sheetViews>
  <sheetFormatPr defaultColWidth="9.140625" defaultRowHeight="15"/>
  <cols>
    <col min="1" max="1" width="4.140625" style="36" customWidth="1"/>
    <col min="2" max="2" width="4.00390625" style="36" customWidth="1"/>
    <col min="3" max="3" width="12.140625" style="36" customWidth="1"/>
    <col min="4" max="7" width="3.00390625" style="36" customWidth="1"/>
    <col min="8" max="9" width="3.7109375" style="36" customWidth="1"/>
    <col min="10" max="10" width="8.140625" style="36" customWidth="1"/>
    <col min="11" max="11" width="2.8515625" style="36" customWidth="1"/>
    <col min="12" max="12" width="1.7109375" style="36" customWidth="1"/>
    <col min="13" max="13" width="3.8515625" style="44" customWidth="1"/>
    <col min="14" max="14" width="21.28125" style="36" customWidth="1"/>
    <col min="15" max="15" width="4.140625" style="36" customWidth="1"/>
    <col min="16" max="16" width="19.8515625" style="36" customWidth="1"/>
    <col min="17" max="17" width="1.1484375" style="36" customWidth="1"/>
    <col min="18" max="18" width="9.140625" style="36" hidden="1" customWidth="1"/>
    <col min="19" max="19" width="12.421875" style="36" hidden="1" customWidth="1"/>
    <col min="20" max="20" width="9.57421875" style="36" hidden="1" customWidth="1"/>
    <col min="21" max="40" width="9.140625" style="36" hidden="1" customWidth="1"/>
    <col min="41" max="43" width="0" style="36" hidden="1" customWidth="1"/>
    <col min="44" max="16384" width="9.140625" style="36" customWidth="1"/>
  </cols>
  <sheetData>
    <row r="1" spans="1:17" ht="14.25" customHeight="1">
      <c r="A1" s="252" t="str">
        <f>"Payble at  "&amp;'Data for APTC 47'!B3</f>
        <v>Payble at  STO, NUZVID</v>
      </c>
      <c r="B1" s="252"/>
      <c r="C1" s="252"/>
      <c r="D1" s="252"/>
      <c r="E1" s="252"/>
      <c r="F1" s="252"/>
      <c r="G1" s="252"/>
      <c r="H1" s="252"/>
      <c r="I1" s="252"/>
      <c r="J1" s="252"/>
      <c r="K1" s="252"/>
      <c r="L1" s="252"/>
      <c r="M1" s="252"/>
      <c r="N1" s="252"/>
      <c r="O1" s="252"/>
      <c r="P1" s="252"/>
      <c r="Q1" s="252"/>
    </row>
    <row r="2" spans="1:17" ht="13.5" customHeight="1">
      <c r="A2" s="253" t="s">
        <v>193</v>
      </c>
      <c r="B2" s="253"/>
      <c r="C2" s="253"/>
      <c r="D2" s="253"/>
      <c r="E2" s="253"/>
      <c r="F2" s="253"/>
      <c r="G2" s="253"/>
      <c r="H2" s="253"/>
      <c r="I2" s="253"/>
      <c r="J2" s="253"/>
      <c r="K2" s="253"/>
      <c r="L2" s="253"/>
      <c r="M2" s="253"/>
      <c r="N2" s="253"/>
      <c r="O2" s="253"/>
      <c r="P2" s="253"/>
      <c r="Q2" s="253"/>
    </row>
    <row r="3" spans="1:17" ht="15.75">
      <c r="A3" s="254" t="s">
        <v>77</v>
      </c>
      <c r="B3" s="254"/>
      <c r="C3" s="254"/>
      <c r="D3" s="254"/>
      <c r="E3" s="254"/>
      <c r="F3" s="254"/>
      <c r="G3" s="254"/>
      <c r="H3" s="254"/>
      <c r="I3" s="254"/>
      <c r="J3" s="254"/>
      <c r="K3" s="254"/>
      <c r="L3" s="254"/>
      <c r="M3" s="254"/>
      <c r="N3" s="254"/>
      <c r="O3" s="254"/>
      <c r="P3" s="254"/>
      <c r="Q3" s="254"/>
    </row>
    <row r="4" spans="3:17" ht="26.25" customHeight="1">
      <c r="C4" s="37"/>
      <c r="D4" s="37"/>
      <c r="E4" s="37"/>
      <c r="F4" s="37"/>
      <c r="G4" s="37"/>
      <c r="H4" s="37"/>
      <c r="I4" s="37"/>
      <c r="J4" s="37"/>
      <c r="K4" s="37"/>
      <c r="L4" s="37"/>
      <c r="M4" s="37"/>
      <c r="N4" s="255" t="str">
        <f>'Data for APTC 47'!B7&amp;" of "&amp;Data!C3&amp;", "&amp;Data!C4&amp;", "&amp;Data!C5</f>
        <v>SPB for RPS 2015  arrears  of P Venkateswaramma, SGT, MPUP SCHOOL, Sidhardha Nagar</v>
      </c>
      <c r="O4" s="255"/>
      <c r="P4" s="255"/>
      <c r="Q4" s="38"/>
    </row>
    <row r="5" spans="2:77" ht="17.25" customHeight="1">
      <c r="B5" s="36" t="s">
        <v>78</v>
      </c>
      <c r="F5" s="39"/>
      <c r="G5" s="256">
        <f>'Data for APTC 47'!B8</f>
        <v>43344</v>
      </c>
      <c r="H5" s="256"/>
      <c r="I5" s="256"/>
      <c r="J5" s="256"/>
      <c r="K5" s="256"/>
      <c r="L5" s="40"/>
      <c r="M5" s="41"/>
      <c r="N5" s="257" t="s">
        <v>79</v>
      </c>
      <c r="O5" s="258"/>
      <c r="P5" s="258"/>
      <c r="Q5" s="42"/>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row>
    <row r="6" spans="1:46" ht="15" customHeight="1">
      <c r="A6" s="259" t="str">
        <f>$X$131</f>
        <v>Seven thousand Six hundred Ninety Six only</v>
      </c>
      <c r="K6" s="43"/>
      <c r="L6" s="43"/>
      <c r="N6" s="45" t="s">
        <v>80</v>
      </c>
      <c r="O6" s="260"/>
      <c r="P6" s="260"/>
      <c r="Q6" s="46"/>
      <c r="AT6" s="259"/>
    </row>
    <row r="7" spans="1:46" ht="15" customHeight="1">
      <c r="A7" s="259"/>
      <c r="B7" s="261" t="s">
        <v>81</v>
      </c>
      <c r="C7" s="261"/>
      <c r="D7" s="261"/>
      <c r="E7" s="47" t="str">
        <f>R13</f>
        <v>0</v>
      </c>
      <c r="F7" s="47" t="str">
        <f>S13</f>
        <v>5</v>
      </c>
      <c r="G7" s="47" t="str">
        <f>T13</f>
        <v>1</v>
      </c>
      <c r="H7" s="48" t="str">
        <f>U13</f>
        <v>2</v>
      </c>
      <c r="I7" s="49"/>
      <c r="J7" s="49"/>
      <c r="K7" s="49"/>
      <c r="L7" s="49"/>
      <c r="N7" s="45" t="s">
        <v>82</v>
      </c>
      <c r="O7" s="262"/>
      <c r="P7" s="263"/>
      <c r="Q7" s="46"/>
      <c r="AT7" s="259"/>
    </row>
    <row r="8" spans="1:46" ht="3.75" customHeight="1">
      <c r="A8" s="259"/>
      <c r="B8" s="50"/>
      <c r="C8" s="50"/>
      <c r="D8" s="51"/>
      <c r="E8" s="52"/>
      <c r="F8" s="52"/>
      <c r="G8" s="52"/>
      <c r="H8" s="52"/>
      <c r="I8" s="52"/>
      <c r="J8" s="52"/>
      <c r="K8" s="52"/>
      <c r="L8" s="52"/>
      <c r="N8" s="53"/>
      <c r="O8" s="54"/>
      <c r="P8" s="54"/>
      <c r="Q8" s="55"/>
      <c r="AT8" s="259"/>
    </row>
    <row r="9" spans="1:46" ht="17.25" customHeight="1">
      <c r="A9" s="259"/>
      <c r="B9" s="36" t="s">
        <v>83</v>
      </c>
      <c r="D9" s="264" t="str">
        <f>'Data for APTC 47'!B6</f>
        <v>05120308013</v>
      </c>
      <c r="E9" s="265"/>
      <c r="F9" s="265"/>
      <c r="G9" s="265"/>
      <c r="H9" s="265"/>
      <c r="I9" s="265"/>
      <c r="J9" s="265"/>
      <c r="K9" s="265"/>
      <c r="L9" s="52"/>
      <c r="N9" s="50" t="s">
        <v>84</v>
      </c>
      <c r="O9" s="266" t="str">
        <f>'Data for APTC 47'!B2</f>
        <v>Krishna</v>
      </c>
      <c r="P9" s="266"/>
      <c r="AT9" s="259"/>
    </row>
    <row r="10" spans="1:46" ht="35.25" customHeight="1">
      <c r="A10" s="259"/>
      <c r="B10" s="267" t="s">
        <v>85</v>
      </c>
      <c r="C10" s="267"/>
      <c r="D10" s="268" t="str">
        <f>'Data for APTC 47'!B4</f>
        <v>Mandal Educational Officer</v>
      </c>
      <c r="E10" s="268"/>
      <c r="F10" s="268"/>
      <c r="G10" s="268"/>
      <c r="H10" s="268"/>
      <c r="I10" s="268"/>
      <c r="J10" s="268"/>
      <c r="K10" s="268"/>
      <c r="L10" s="52"/>
      <c r="N10" s="36" t="s">
        <v>86</v>
      </c>
      <c r="O10" s="269" t="str">
        <f>'Data for APTC 47'!B5</f>
        <v>Office of MEO, Nuzvid</v>
      </c>
      <c r="P10" s="270"/>
      <c r="AT10" s="259"/>
    </row>
    <row r="11" spans="1:46" ht="24.75" customHeight="1">
      <c r="A11" s="259"/>
      <c r="B11" s="36" t="s">
        <v>87</v>
      </c>
      <c r="D11" s="264" t="str">
        <f>'Data for APTC 47'!B9</f>
        <v>0889</v>
      </c>
      <c r="E11" s="265"/>
      <c r="F11" s="265"/>
      <c r="G11" s="265"/>
      <c r="H11" s="265"/>
      <c r="I11" s="265"/>
      <c r="J11" s="265"/>
      <c r="K11" s="265"/>
      <c r="L11" s="52"/>
      <c r="N11" s="36" t="s">
        <v>88</v>
      </c>
      <c r="O11" s="271" t="str">
        <f>'Data for APTC 47'!B10</f>
        <v>SBI, Nuzvid</v>
      </c>
      <c r="P11" s="271"/>
      <c r="S11" s="56" t="str">
        <f>'Data for APTC 47'!B6</f>
        <v>05120308013</v>
      </c>
      <c r="AT11" s="259"/>
    </row>
    <row r="12" spans="1:46" ht="15" customHeight="1">
      <c r="A12" s="259"/>
      <c r="B12" s="267" t="s">
        <v>89</v>
      </c>
      <c r="C12" s="267"/>
      <c r="D12" s="272"/>
      <c r="E12" s="272"/>
      <c r="F12" s="272"/>
      <c r="G12" s="272"/>
      <c r="H12" s="272"/>
      <c r="I12" s="272"/>
      <c r="J12" s="272"/>
      <c r="K12" s="272"/>
      <c r="L12" s="52"/>
      <c r="N12" s="57" t="s">
        <v>90</v>
      </c>
      <c r="O12" s="58" t="s">
        <v>91</v>
      </c>
      <c r="P12" s="59"/>
      <c r="R12" s="36" t="str">
        <f>LEFT(S11,4)</f>
        <v>0512</v>
      </c>
      <c r="AT12" s="259"/>
    </row>
    <row r="13" spans="1:46" ht="15" customHeight="1">
      <c r="A13" s="259"/>
      <c r="B13" s="273" t="s">
        <v>92</v>
      </c>
      <c r="C13" s="273"/>
      <c r="D13" s="60"/>
      <c r="E13" s="60"/>
      <c r="F13" s="60"/>
      <c r="G13" s="60"/>
      <c r="H13" s="60"/>
      <c r="I13" s="60"/>
      <c r="J13" s="60"/>
      <c r="K13" s="60"/>
      <c r="L13" s="60"/>
      <c r="M13" s="61"/>
      <c r="N13" s="62" t="s">
        <v>93</v>
      </c>
      <c r="O13" s="274" t="s">
        <v>94</v>
      </c>
      <c r="P13" s="274"/>
      <c r="Q13" s="59"/>
      <c r="R13" s="36" t="str">
        <f>LEFT(R12,1)</f>
        <v>0</v>
      </c>
      <c r="S13" s="36" t="str">
        <f>RIGHT(LEFT(R12,2),1)</f>
        <v>5</v>
      </c>
      <c r="T13" s="36" t="str">
        <f>LEFT(RIGHT(R12,2),1)</f>
        <v>1</v>
      </c>
      <c r="U13" s="36" t="str">
        <f>RIGHT(RIGHT(R12,2),1)</f>
        <v>2</v>
      </c>
      <c r="V13" s="63">
        <v>1</v>
      </c>
      <c r="W13" s="63">
        <v>2</v>
      </c>
      <c r="X13" s="63">
        <v>3</v>
      </c>
      <c r="Y13" s="63">
        <v>4</v>
      </c>
      <c r="AT13" s="259"/>
    </row>
    <row r="14" spans="1:46" ht="15" customHeight="1">
      <c r="A14" s="259"/>
      <c r="B14" s="277" t="s">
        <v>95</v>
      </c>
      <c r="C14" s="277"/>
      <c r="D14" s="64" t="str">
        <f>V14</f>
        <v>2</v>
      </c>
      <c r="E14" s="64" t="str">
        <f>W14</f>
        <v>2</v>
      </c>
      <c r="F14" s="64" t="str">
        <f>X14</f>
        <v>0</v>
      </c>
      <c r="G14" s="64" t="str">
        <f>Y14</f>
        <v>2</v>
      </c>
      <c r="H14" s="282"/>
      <c r="I14" s="272"/>
      <c r="J14" s="272"/>
      <c r="K14" s="272"/>
      <c r="L14" s="279"/>
      <c r="M14" s="280">
        <v>1</v>
      </c>
      <c r="N14" s="281" t="s">
        <v>96</v>
      </c>
      <c r="O14" s="260" t="s">
        <v>97</v>
      </c>
      <c r="P14" s="275">
        <f>IF(Data!C13="GPF",'Cash bill'!S10,0)</f>
        <v>0</v>
      </c>
      <c r="S14" s="276">
        <f>'Data for APTC 47'!B11</f>
        <v>2202021030005010</v>
      </c>
      <c r="T14" s="276"/>
      <c r="U14" s="36" t="str">
        <f>MID(S14,1,4)</f>
        <v>2202</v>
      </c>
      <c r="V14" s="63" t="str">
        <f>MID($U$14,V13,1)</f>
        <v>2</v>
      </c>
      <c r="W14" s="63" t="str">
        <f>MID($U$14,W13,1)</f>
        <v>2</v>
      </c>
      <c r="X14" s="63" t="str">
        <f>MID($U$14,X13,1)</f>
        <v>0</v>
      </c>
      <c r="Y14" s="63" t="str">
        <f>MID($U$14,Y13,1)</f>
        <v>2</v>
      </c>
      <c r="AT14" s="259"/>
    </row>
    <row r="15" spans="1:46" ht="3.75" customHeight="1">
      <c r="A15" s="259"/>
      <c r="B15" s="65"/>
      <c r="C15" s="65"/>
      <c r="D15" s="66"/>
      <c r="E15" s="66"/>
      <c r="F15" s="66"/>
      <c r="G15" s="66"/>
      <c r="H15" s="67"/>
      <c r="I15" s="67"/>
      <c r="J15" s="67"/>
      <c r="K15" s="66"/>
      <c r="L15" s="68"/>
      <c r="M15" s="280"/>
      <c r="N15" s="281"/>
      <c r="O15" s="260"/>
      <c r="P15" s="275"/>
      <c r="V15" s="63"/>
      <c r="W15" s="63"/>
      <c r="X15" s="63"/>
      <c r="Y15" s="63"/>
      <c r="AT15" s="259"/>
    </row>
    <row r="16" spans="1:46" ht="15" customHeight="1">
      <c r="A16" s="259"/>
      <c r="B16" s="277" t="s">
        <v>98</v>
      </c>
      <c r="C16" s="277"/>
      <c r="D16" s="64" t="str">
        <f>V16</f>
        <v>0</v>
      </c>
      <c r="E16" s="64" t="str">
        <f>W16</f>
        <v>2</v>
      </c>
      <c r="F16" s="67"/>
      <c r="G16" s="67"/>
      <c r="H16" s="278"/>
      <c r="I16" s="278"/>
      <c r="J16" s="278"/>
      <c r="K16" s="278"/>
      <c r="L16" s="279"/>
      <c r="M16" s="280">
        <v>2</v>
      </c>
      <c r="N16" s="281" t="s">
        <v>99</v>
      </c>
      <c r="O16" s="260" t="s">
        <v>97</v>
      </c>
      <c r="P16" s="275">
        <v>0</v>
      </c>
      <c r="U16" s="36" t="str">
        <f>MID(S14,5,2)</f>
        <v>02</v>
      </c>
      <c r="V16" s="63" t="str">
        <f>MID(U16,V13,1)</f>
        <v>0</v>
      </c>
      <c r="W16" s="63" t="str">
        <f>MID(U16,W13,1)</f>
        <v>2</v>
      </c>
      <c r="X16" s="63"/>
      <c r="Y16" s="63"/>
      <c r="AT16" s="259"/>
    </row>
    <row r="17" spans="1:46" ht="3.75" customHeight="1">
      <c r="A17" s="259"/>
      <c r="B17" s="65"/>
      <c r="C17" s="65"/>
      <c r="D17" s="66"/>
      <c r="E17" s="66"/>
      <c r="F17" s="67"/>
      <c r="G17" s="67"/>
      <c r="H17" s="67"/>
      <c r="I17" s="67"/>
      <c r="J17" s="67"/>
      <c r="K17" s="66"/>
      <c r="L17" s="68"/>
      <c r="M17" s="280"/>
      <c r="N17" s="281"/>
      <c r="O17" s="260"/>
      <c r="P17" s="275"/>
      <c r="V17" s="63"/>
      <c r="W17" s="63"/>
      <c r="X17" s="63"/>
      <c r="Y17" s="63"/>
      <c r="AT17" s="259"/>
    </row>
    <row r="18" spans="1:46" ht="21.75" customHeight="1">
      <c r="A18" s="259"/>
      <c r="B18" s="277" t="s">
        <v>100</v>
      </c>
      <c r="C18" s="277"/>
      <c r="D18" s="64" t="str">
        <f>V18</f>
        <v>1</v>
      </c>
      <c r="E18" s="64" t="str">
        <f>W18</f>
        <v>0</v>
      </c>
      <c r="F18" s="64" t="str">
        <f>X18</f>
        <v>3</v>
      </c>
      <c r="G18" s="67"/>
      <c r="H18" s="283"/>
      <c r="I18" s="283"/>
      <c r="J18" s="283"/>
      <c r="K18" s="283"/>
      <c r="L18" s="284"/>
      <c r="M18" s="280">
        <v>3</v>
      </c>
      <c r="N18" s="281" t="s">
        <v>101</v>
      </c>
      <c r="O18" s="260" t="s">
        <v>97</v>
      </c>
      <c r="P18" s="275">
        <v>0</v>
      </c>
      <c r="U18" s="36" t="str">
        <f>MID(S14,7,3)</f>
        <v>103</v>
      </c>
      <c r="V18" s="63" t="str">
        <f>MID(U18,V13,1)</f>
        <v>1</v>
      </c>
      <c r="W18" s="63" t="str">
        <f>MID(U18,W13,1)</f>
        <v>0</v>
      </c>
      <c r="X18" s="63" t="str">
        <f>MID(U18,X13,1)</f>
        <v>3</v>
      </c>
      <c r="Y18" s="63"/>
      <c r="AT18" s="259"/>
    </row>
    <row r="19" spans="1:46" ht="4.5" customHeight="1">
      <c r="A19" s="259"/>
      <c r="B19" s="65"/>
      <c r="C19" s="65"/>
      <c r="D19" s="66"/>
      <c r="E19" s="66"/>
      <c r="F19" s="66"/>
      <c r="G19" s="67"/>
      <c r="H19" s="283"/>
      <c r="I19" s="283"/>
      <c r="J19" s="283"/>
      <c r="K19" s="283"/>
      <c r="L19" s="284"/>
      <c r="M19" s="280"/>
      <c r="N19" s="281"/>
      <c r="O19" s="260"/>
      <c r="P19" s="275"/>
      <c r="V19" s="63"/>
      <c r="W19" s="63"/>
      <c r="X19" s="63"/>
      <c r="Y19" s="63"/>
      <c r="AT19" s="259"/>
    </row>
    <row r="20" spans="1:46" ht="15" customHeight="1">
      <c r="A20" s="259"/>
      <c r="B20" s="65" t="s">
        <v>102</v>
      </c>
      <c r="C20" s="65"/>
      <c r="D20" s="64" t="str">
        <f>V20</f>
        <v>0</v>
      </c>
      <c r="E20" s="64" t="str">
        <f>W20</f>
        <v>0</v>
      </c>
      <c r="F20" s="67"/>
      <c r="G20" s="67"/>
      <c r="H20" s="278"/>
      <c r="I20" s="278"/>
      <c r="J20" s="278"/>
      <c r="K20" s="272"/>
      <c r="L20" s="68"/>
      <c r="M20" s="69">
        <v>4</v>
      </c>
      <c r="N20" s="70" t="s">
        <v>103</v>
      </c>
      <c r="O20" s="49" t="s">
        <v>97</v>
      </c>
      <c r="P20" s="275">
        <f>'Cash bill'!R10</f>
        <v>0</v>
      </c>
      <c r="U20" s="36" t="str">
        <f>MID(S14,10,2)</f>
        <v>00</v>
      </c>
      <c r="V20" s="63" t="str">
        <f>MID(U20,V13,1)</f>
        <v>0</v>
      </c>
      <c r="W20" s="63" t="str">
        <f>MID(U20,W13,1)</f>
        <v>0</v>
      </c>
      <c r="X20" s="63"/>
      <c r="Y20" s="63"/>
      <c r="AT20" s="259"/>
    </row>
    <row r="21" spans="1:46" ht="1.5" customHeight="1">
      <c r="A21" s="259"/>
      <c r="C21" s="65"/>
      <c r="D21" s="66"/>
      <c r="E21" s="66"/>
      <c r="F21" s="67"/>
      <c r="G21" s="67"/>
      <c r="H21" s="67"/>
      <c r="I21" s="67"/>
      <c r="J21" s="67"/>
      <c r="K21" s="66"/>
      <c r="L21" s="68"/>
      <c r="M21" s="69"/>
      <c r="N21" s="70"/>
      <c r="O21" s="49"/>
      <c r="P21" s="275"/>
      <c r="U21" s="71" t="s">
        <v>104</v>
      </c>
      <c r="V21" s="63"/>
      <c r="W21" s="63"/>
      <c r="X21" s="63"/>
      <c r="Y21" s="63"/>
      <c r="AT21" s="259"/>
    </row>
    <row r="22" spans="1:46" ht="18.75" customHeight="1">
      <c r="A22" s="259"/>
      <c r="B22" s="65" t="s">
        <v>105</v>
      </c>
      <c r="C22" s="65"/>
      <c r="D22" s="64" t="str">
        <f>V22</f>
        <v>0</v>
      </c>
      <c r="E22" s="64" t="str">
        <f>W22</f>
        <v>5</v>
      </c>
      <c r="F22" s="67"/>
      <c r="G22" s="67"/>
      <c r="H22" s="302"/>
      <c r="I22" s="302"/>
      <c r="J22" s="302"/>
      <c r="K22" s="302"/>
      <c r="L22" s="303"/>
      <c r="M22" s="69">
        <v>5</v>
      </c>
      <c r="N22" s="70" t="s">
        <v>106</v>
      </c>
      <c r="O22" s="49" t="s">
        <v>97</v>
      </c>
      <c r="P22" s="72"/>
      <c r="U22" s="36" t="str">
        <f>MID(S14,12,2)</f>
        <v>05</v>
      </c>
      <c r="V22" s="63" t="str">
        <f>MID(U22,V13,1)</f>
        <v>0</v>
      </c>
      <c r="W22" s="63" t="str">
        <f>MID(U22,W13,1)</f>
        <v>5</v>
      </c>
      <c r="X22" s="63"/>
      <c r="Y22" s="63"/>
      <c r="AT22" s="259"/>
    </row>
    <row r="23" spans="1:46" ht="1.5" customHeight="1">
      <c r="A23" s="259"/>
      <c r="C23" s="65"/>
      <c r="D23" s="66"/>
      <c r="E23" s="66"/>
      <c r="F23" s="67"/>
      <c r="G23" s="67"/>
      <c r="H23" s="67"/>
      <c r="I23" s="67"/>
      <c r="J23" s="67"/>
      <c r="K23" s="66"/>
      <c r="L23" s="68"/>
      <c r="M23" s="69"/>
      <c r="N23" s="70"/>
      <c r="O23" s="49"/>
      <c r="P23" s="72"/>
      <c r="V23" s="63"/>
      <c r="W23" s="63"/>
      <c r="X23" s="63"/>
      <c r="Y23" s="63"/>
      <c r="AT23" s="259"/>
    </row>
    <row r="24" spans="1:46" ht="24" customHeight="1">
      <c r="A24" s="259"/>
      <c r="B24" s="65" t="s">
        <v>107</v>
      </c>
      <c r="C24" s="65"/>
      <c r="D24" s="64" t="str">
        <f>V24</f>
        <v>0</v>
      </c>
      <c r="E24" s="64" t="str">
        <f>W24</f>
        <v>1</v>
      </c>
      <c r="F24" s="64" t="str">
        <f>X24</f>
        <v>0</v>
      </c>
      <c r="G24" s="67"/>
      <c r="H24" s="278"/>
      <c r="I24" s="278"/>
      <c r="J24" s="278"/>
      <c r="K24" s="278"/>
      <c r="L24" s="279"/>
      <c r="M24" s="73">
        <v>6</v>
      </c>
      <c r="N24" s="74" t="s">
        <v>108</v>
      </c>
      <c r="O24" s="75" t="s">
        <v>97</v>
      </c>
      <c r="P24" s="76"/>
      <c r="U24" s="36" t="str">
        <f>MID(S14,14,3)</f>
        <v>010</v>
      </c>
      <c r="V24" s="63" t="str">
        <f>MID(U24,V13,1)</f>
        <v>0</v>
      </c>
      <c r="W24" s="63" t="str">
        <f>MID(U24,W13,1)</f>
        <v>1</v>
      </c>
      <c r="X24" s="63" t="str">
        <f>MID(U24,X13,1)</f>
        <v>0</v>
      </c>
      <c r="Y24" s="63"/>
      <c r="AT24" s="259"/>
    </row>
    <row r="25" spans="1:46" ht="2.25" customHeight="1">
      <c r="A25" s="259"/>
      <c r="B25" s="77"/>
      <c r="C25" s="54"/>
      <c r="D25" s="54"/>
      <c r="E25" s="54"/>
      <c r="F25" s="54"/>
      <c r="G25" s="54"/>
      <c r="H25" s="54"/>
      <c r="I25" s="54"/>
      <c r="J25" s="54"/>
      <c r="K25" s="54"/>
      <c r="L25" s="78"/>
      <c r="M25" s="73"/>
      <c r="N25" s="74"/>
      <c r="O25" s="75"/>
      <c r="P25" s="76"/>
      <c r="AT25" s="259"/>
    </row>
    <row r="26" spans="1:46" ht="15" customHeight="1">
      <c r="A26" s="259"/>
      <c r="M26" s="69">
        <v>7</v>
      </c>
      <c r="N26" s="79" t="s">
        <v>109</v>
      </c>
      <c r="O26" s="44" t="s">
        <v>97</v>
      </c>
      <c r="P26" s="80"/>
      <c r="AT26" s="259"/>
    </row>
    <row r="27" spans="1:46" ht="15" customHeight="1">
      <c r="A27" s="259"/>
      <c r="B27" s="267" t="s">
        <v>110</v>
      </c>
      <c r="C27" s="267"/>
      <c r="D27" s="304"/>
      <c r="E27" s="47" t="s">
        <v>111</v>
      </c>
      <c r="F27" s="81" t="s">
        <v>112</v>
      </c>
      <c r="G27" s="82"/>
      <c r="H27" s="82"/>
      <c r="I27" s="83"/>
      <c r="J27" s="84"/>
      <c r="K27" s="47" t="s">
        <v>113</v>
      </c>
      <c r="L27" s="85"/>
      <c r="M27" s="69">
        <v>8</v>
      </c>
      <c r="N27" s="79" t="s">
        <v>114</v>
      </c>
      <c r="O27" s="44" t="s">
        <v>97</v>
      </c>
      <c r="P27" s="80"/>
      <c r="AT27" s="259"/>
    </row>
    <row r="28" spans="1:46" ht="14.25" customHeight="1">
      <c r="A28" s="259"/>
      <c r="E28" s="59"/>
      <c r="M28" s="69">
        <v>9</v>
      </c>
      <c r="N28" s="79" t="s">
        <v>115</v>
      </c>
      <c r="O28" s="44" t="s">
        <v>97</v>
      </c>
      <c r="P28" s="80"/>
      <c r="AT28" s="259"/>
    </row>
    <row r="29" spans="1:46" ht="9.75" customHeight="1">
      <c r="A29" s="259"/>
      <c r="B29" s="305" t="s">
        <v>116</v>
      </c>
      <c r="C29" s="306"/>
      <c r="D29" s="285">
        <v>2</v>
      </c>
      <c r="E29" s="286">
        <v>2</v>
      </c>
      <c r="F29" s="286">
        <v>0</v>
      </c>
      <c r="G29" s="286">
        <v>2</v>
      </c>
      <c r="H29" s="49"/>
      <c r="I29" s="49"/>
      <c r="J29" s="49"/>
      <c r="M29" s="69">
        <v>10</v>
      </c>
      <c r="N29" s="79" t="s">
        <v>117</v>
      </c>
      <c r="O29" s="44" t="s">
        <v>97</v>
      </c>
      <c r="P29" s="80"/>
      <c r="AT29" s="259"/>
    </row>
    <row r="30" spans="1:46" ht="12.75" customHeight="1">
      <c r="A30" s="259"/>
      <c r="B30" s="305"/>
      <c r="C30" s="306"/>
      <c r="D30" s="285"/>
      <c r="E30" s="287"/>
      <c r="F30" s="287"/>
      <c r="G30" s="287"/>
      <c r="H30" s="49"/>
      <c r="I30" s="49"/>
      <c r="J30" s="49"/>
      <c r="M30" s="69">
        <v>11</v>
      </c>
      <c r="N30" s="79" t="s">
        <v>118</v>
      </c>
      <c r="O30" s="44" t="s">
        <v>97</v>
      </c>
      <c r="P30" s="80"/>
      <c r="S30" s="86"/>
      <c r="AT30" s="259"/>
    </row>
    <row r="31" spans="1:46" ht="15" customHeight="1">
      <c r="A31" s="259"/>
      <c r="M31" s="69">
        <v>12</v>
      </c>
      <c r="N31" s="79" t="s">
        <v>119</v>
      </c>
      <c r="O31" s="44" t="s">
        <v>97</v>
      </c>
      <c r="P31" s="80"/>
      <c r="S31" s="86"/>
      <c r="AT31" s="259"/>
    </row>
    <row r="32" spans="1:46" ht="15" customHeight="1">
      <c r="A32" s="259"/>
      <c r="B32" s="87" t="s">
        <v>120</v>
      </c>
      <c r="C32" s="88" t="s">
        <v>26</v>
      </c>
      <c r="D32" s="88"/>
      <c r="E32" s="88"/>
      <c r="F32" s="88"/>
      <c r="G32" s="44" t="s">
        <v>97</v>
      </c>
      <c r="H32" s="298">
        <f>'Cash bill'!L10</f>
        <v>13172</v>
      </c>
      <c r="I32" s="298"/>
      <c r="J32" s="298"/>
      <c r="K32" s="299"/>
      <c r="L32" s="89"/>
      <c r="M32" s="69">
        <v>13</v>
      </c>
      <c r="N32" s="79" t="s">
        <v>121</v>
      </c>
      <c r="O32" s="44" t="s">
        <v>97</v>
      </c>
      <c r="P32" s="80"/>
      <c r="AT32" s="259"/>
    </row>
    <row r="33" spans="1:46" ht="15" customHeight="1">
      <c r="A33" s="259"/>
      <c r="B33" s="87" t="s">
        <v>122</v>
      </c>
      <c r="C33" s="88" t="s">
        <v>123</v>
      </c>
      <c r="D33" s="88"/>
      <c r="E33" s="88"/>
      <c r="F33" s="88"/>
      <c r="G33" s="44" t="s">
        <v>97</v>
      </c>
      <c r="H33" s="298">
        <f>'Cash bill'!P10</f>
        <v>0</v>
      </c>
      <c r="I33" s="298"/>
      <c r="J33" s="298"/>
      <c r="K33" s="299"/>
      <c r="L33" s="89"/>
      <c r="M33" s="69">
        <v>14</v>
      </c>
      <c r="N33" s="79" t="s">
        <v>124</v>
      </c>
      <c r="O33" s="44" t="s">
        <v>97</v>
      </c>
      <c r="P33" s="90"/>
      <c r="AT33" s="259"/>
    </row>
    <row r="34" spans="1:46" ht="15" customHeight="1">
      <c r="A34" s="259"/>
      <c r="B34" s="87" t="s">
        <v>125</v>
      </c>
      <c r="C34" s="88" t="s">
        <v>126</v>
      </c>
      <c r="D34" s="88"/>
      <c r="E34" s="88"/>
      <c r="F34" s="88"/>
      <c r="G34" s="44" t="s">
        <v>97</v>
      </c>
      <c r="H34" s="298">
        <f>'Cash bill'!M10</f>
        <v>33376</v>
      </c>
      <c r="I34" s="298"/>
      <c r="J34" s="298"/>
      <c r="K34" s="299"/>
      <c r="L34" s="89"/>
      <c r="M34" s="69">
        <v>15</v>
      </c>
      <c r="N34" s="79" t="s">
        <v>127</v>
      </c>
      <c r="O34" s="44" t="s">
        <v>97</v>
      </c>
      <c r="P34" s="80"/>
      <c r="AT34" s="259"/>
    </row>
    <row r="35" spans="1:46" ht="15" customHeight="1">
      <c r="A35" s="259"/>
      <c r="B35" s="87" t="s">
        <v>128</v>
      </c>
      <c r="C35" s="88" t="s">
        <v>129</v>
      </c>
      <c r="D35" s="88"/>
      <c r="E35" s="88"/>
      <c r="F35" s="88"/>
      <c r="G35" s="44" t="s">
        <v>97</v>
      </c>
      <c r="H35" s="298">
        <f>'Cash bill'!O10</f>
        <v>0</v>
      </c>
      <c r="I35" s="298"/>
      <c r="J35" s="298"/>
      <c r="K35" s="299"/>
      <c r="L35" s="89"/>
      <c r="M35" s="69">
        <v>16</v>
      </c>
      <c r="N35" s="79" t="s">
        <v>130</v>
      </c>
      <c r="O35" s="44" t="s">
        <v>97</v>
      </c>
      <c r="P35" s="91"/>
      <c r="AT35" s="259"/>
    </row>
    <row r="36" spans="1:16" ht="15" customHeight="1">
      <c r="A36" s="259"/>
      <c r="B36" s="56" t="s">
        <v>131</v>
      </c>
      <c r="C36" s="88" t="s">
        <v>15</v>
      </c>
      <c r="D36" s="88"/>
      <c r="E36" s="88"/>
      <c r="F36" s="88"/>
      <c r="G36" s="44" t="s">
        <v>97</v>
      </c>
      <c r="H36" s="298">
        <f>'Cash bill'!N10</f>
        <v>29830</v>
      </c>
      <c r="I36" s="298"/>
      <c r="J36" s="298"/>
      <c r="K36" s="299"/>
      <c r="L36" s="92"/>
      <c r="M36" s="69">
        <v>17</v>
      </c>
      <c r="N36" s="79" t="s">
        <v>132</v>
      </c>
      <c r="O36" s="44" t="s">
        <v>97</v>
      </c>
      <c r="P36" s="80"/>
    </row>
    <row r="37" spans="1:16" ht="15" customHeight="1">
      <c r="A37" s="296" t="s">
        <v>133</v>
      </c>
      <c r="B37" s="93" t="s">
        <v>134</v>
      </c>
      <c r="C37" s="297" t="s">
        <v>135</v>
      </c>
      <c r="D37" s="297"/>
      <c r="E37" s="297"/>
      <c r="F37" s="297"/>
      <c r="G37" s="44" t="s">
        <v>97</v>
      </c>
      <c r="H37" s="298"/>
      <c r="I37" s="298"/>
      <c r="J37" s="298"/>
      <c r="K37" s="299"/>
      <c r="L37" s="89"/>
      <c r="M37" s="69">
        <v>18</v>
      </c>
      <c r="N37" s="79" t="s">
        <v>136</v>
      </c>
      <c r="O37" s="44" t="s">
        <v>97</v>
      </c>
      <c r="P37" s="80"/>
    </row>
    <row r="38" spans="1:16" ht="15" customHeight="1">
      <c r="A38" s="296"/>
      <c r="B38" s="93" t="s">
        <v>137</v>
      </c>
      <c r="C38" s="88"/>
      <c r="D38" s="88"/>
      <c r="E38" s="88"/>
      <c r="F38" s="88"/>
      <c r="G38" s="44" t="s">
        <v>97</v>
      </c>
      <c r="H38" s="298"/>
      <c r="I38" s="298"/>
      <c r="J38" s="298"/>
      <c r="K38" s="299"/>
      <c r="L38" s="89"/>
      <c r="M38" s="69">
        <v>19</v>
      </c>
      <c r="N38" s="79" t="s">
        <v>138</v>
      </c>
      <c r="O38" s="44" t="s">
        <v>97</v>
      </c>
      <c r="P38" s="76"/>
    </row>
    <row r="39" spans="1:16" ht="15" customHeight="1">
      <c r="A39" s="296"/>
      <c r="B39" s="94"/>
      <c r="C39" s="88" t="s">
        <v>139</v>
      </c>
      <c r="D39" s="88"/>
      <c r="E39" s="88"/>
      <c r="F39" s="88"/>
      <c r="G39" s="44" t="s">
        <v>97</v>
      </c>
      <c r="H39" s="298"/>
      <c r="I39" s="298"/>
      <c r="J39" s="298"/>
      <c r="K39" s="299"/>
      <c r="L39" s="89"/>
      <c r="M39" s="69">
        <v>20</v>
      </c>
      <c r="N39" s="80" t="s">
        <v>140</v>
      </c>
      <c r="O39" s="44" t="s">
        <v>97</v>
      </c>
      <c r="P39" s="95">
        <f>IF(Data!C13="ZPPF",'Cash bill'!S10,0)</f>
        <v>68683</v>
      </c>
    </row>
    <row r="40" spans="1:16" ht="15" customHeight="1" thickBot="1">
      <c r="A40" s="296"/>
      <c r="B40" s="59"/>
      <c r="C40" s="50" t="s">
        <v>141</v>
      </c>
      <c r="D40" s="50"/>
      <c r="E40" s="50"/>
      <c r="F40" s="50"/>
      <c r="G40" s="44" t="s">
        <v>97</v>
      </c>
      <c r="H40" s="289">
        <f>SUM(H32:H39)</f>
        <v>76378</v>
      </c>
      <c r="I40" s="289"/>
      <c r="J40" s="289"/>
      <c r="K40" s="289"/>
      <c r="L40" s="96"/>
      <c r="M40" s="69">
        <v>21</v>
      </c>
      <c r="N40" s="80" t="s">
        <v>32</v>
      </c>
      <c r="O40" s="44" t="s">
        <v>97</v>
      </c>
      <c r="P40" s="95">
        <v>0</v>
      </c>
    </row>
    <row r="41" spans="1:16" ht="15" customHeight="1" thickTop="1">
      <c r="A41" s="296"/>
      <c r="C41" s="50" t="s">
        <v>142</v>
      </c>
      <c r="D41" s="50"/>
      <c r="E41" s="50"/>
      <c r="F41" s="50"/>
      <c r="G41" s="44" t="s">
        <v>97</v>
      </c>
      <c r="H41" s="290">
        <f>P42</f>
        <v>68683</v>
      </c>
      <c r="I41" s="290"/>
      <c r="J41" s="290"/>
      <c r="K41" s="291"/>
      <c r="L41" s="89"/>
      <c r="M41" s="69">
        <v>22</v>
      </c>
      <c r="N41" s="80" t="s">
        <v>143</v>
      </c>
      <c r="O41" s="44" t="s">
        <v>97</v>
      </c>
      <c r="P41" s="95"/>
    </row>
    <row r="42" spans="1:16" ht="15" customHeight="1" thickBot="1">
      <c r="A42" s="296"/>
      <c r="C42" s="50" t="s">
        <v>144</v>
      </c>
      <c r="D42" s="50"/>
      <c r="E42" s="50"/>
      <c r="F42" s="50"/>
      <c r="G42" s="44" t="s">
        <v>97</v>
      </c>
      <c r="H42" s="289">
        <f>H40-H41</f>
        <v>7695</v>
      </c>
      <c r="I42" s="289"/>
      <c r="J42" s="289"/>
      <c r="K42" s="289"/>
      <c r="L42" s="96"/>
      <c r="M42" s="97" t="s">
        <v>145</v>
      </c>
      <c r="N42" s="49"/>
      <c r="O42" s="44" t="s">
        <v>97</v>
      </c>
      <c r="P42" s="98">
        <f>SUM(P14:P41)</f>
        <v>68683</v>
      </c>
    </row>
    <row r="43" spans="1:20" ht="15" customHeight="1" thickTop="1">
      <c r="A43" s="99"/>
      <c r="B43" s="292" t="s">
        <v>146</v>
      </c>
      <c r="C43" s="292"/>
      <c r="D43" s="292"/>
      <c r="E43" s="292"/>
      <c r="F43" s="292"/>
      <c r="G43" s="292"/>
      <c r="H43" s="100"/>
      <c r="I43" s="100"/>
      <c r="J43" s="100"/>
      <c r="K43" s="101"/>
      <c r="L43" s="102"/>
      <c r="M43" s="97" t="s">
        <v>147</v>
      </c>
      <c r="N43" s="49"/>
      <c r="O43" s="49" t="s">
        <v>97</v>
      </c>
      <c r="P43" s="103"/>
      <c r="T43" s="104"/>
    </row>
    <row r="44" spans="1:16" ht="10.5" customHeight="1">
      <c r="A44" s="293" t="str">
        <f>$X$103</f>
        <v>Seven thousand Six hundred Ninety Five only</v>
      </c>
      <c r="B44" s="293"/>
      <c r="C44" s="293"/>
      <c r="D44" s="293"/>
      <c r="E44" s="293"/>
      <c r="F44" s="293"/>
      <c r="G44" s="293"/>
      <c r="H44" s="293"/>
      <c r="I44" s="293"/>
      <c r="J44" s="293"/>
      <c r="K44" s="293"/>
      <c r="L44" s="105"/>
      <c r="M44" s="69"/>
      <c r="N44" s="59"/>
      <c r="O44" s="59"/>
      <c r="P44" s="59"/>
    </row>
    <row r="45" spans="1:16" ht="6" customHeight="1">
      <c r="A45" s="293"/>
      <c r="B45" s="293"/>
      <c r="C45" s="293"/>
      <c r="D45" s="293"/>
      <c r="E45" s="293"/>
      <c r="F45" s="293"/>
      <c r="G45" s="293"/>
      <c r="H45" s="293"/>
      <c r="I45" s="293"/>
      <c r="J45" s="293"/>
      <c r="K45" s="293"/>
      <c r="L45" s="105"/>
      <c r="M45" s="69"/>
      <c r="N45" s="59"/>
      <c r="O45" s="59"/>
      <c r="P45" s="59"/>
    </row>
    <row r="46" spans="1:16" ht="21" customHeight="1">
      <c r="A46" s="293"/>
      <c r="B46" s="293"/>
      <c r="C46" s="293"/>
      <c r="D46" s="293"/>
      <c r="E46" s="293"/>
      <c r="F46" s="293"/>
      <c r="G46" s="293"/>
      <c r="H46" s="293"/>
      <c r="I46" s="293"/>
      <c r="J46" s="293"/>
      <c r="K46" s="293"/>
      <c r="L46" s="105"/>
      <c r="M46" s="294" t="s">
        <v>148</v>
      </c>
      <c r="N46" s="295"/>
      <c r="O46" s="295"/>
      <c r="P46" s="295"/>
    </row>
    <row r="47" spans="3:16" ht="11.25" customHeight="1" hidden="1">
      <c r="C47" s="106"/>
      <c r="D47" s="106"/>
      <c r="E47" s="106"/>
      <c r="F47" s="106"/>
      <c r="G47" s="106"/>
      <c r="H47" s="106"/>
      <c r="I47" s="106"/>
      <c r="J47" s="106"/>
      <c r="K47" s="106"/>
      <c r="L47" s="106"/>
      <c r="M47" s="106"/>
      <c r="N47" s="106"/>
      <c r="O47" s="106"/>
      <c r="P47" s="106"/>
    </row>
    <row r="48" spans="2:16" ht="22.5" customHeight="1">
      <c r="B48" s="300" t="s">
        <v>149</v>
      </c>
      <c r="C48" s="300"/>
      <c r="D48" s="300"/>
      <c r="E48" s="300"/>
      <c r="F48" s="300"/>
      <c r="G48" s="300"/>
      <c r="H48" s="300"/>
      <c r="I48" s="300"/>
      <c r="J48" s="300"/>
      <c r="K48" s="300"/>
      <c r="L48" s="300"/>
      <c r="M48" s="300"/>
      <c r="N48" s="300"/>
      <c r="O48" s="300"/>
      <c r="P48" s="300"/>
    </row>
    <row r="49" spans="2:16" ht="15" customHeight="1">
      <c r="B49" s="267" t="s">
        <v>150</v>
      </c>
      <c r="C49" s="267"/>
      <c r="D49" s="267"/>
      <c r="E49" s="267"/>
      <c r="F49" s="267"/>
      <c r="G49" s="267"/>
      <c r="H49" s="267"/>
      <c r="I49" s="267"/>
      <c r="J49" s="267"/>
      <c r="K49" s="267"/>
      <c r="L49" s="267"/>
      <c r="M49" s="267"/>
      <c r="N49" s="267"/>
      <c r="O49" s="267"/>
      <c r="P49" s="267"/>
    </row>
    <row r="50" spans="2:16" ht="15" customHeight="1">
      <c r="B50" s="301" t="s">
        <v>151</v>
      </c>
      <c r="C50" s="301"/>
      <c r="D50" s="301"/>
      <c r="E50" s="301"/>
      <c r="F50" s="301"/>
      <c r="G50" s="301"/>
      <c r="H50" s="301"/>
      <c r="I50" s="301"/>
      <c r="J50" s="301"/>
      <c r="K50" s="301"/>
      <c r="L50" s="301"/>
      <c r="M50" s="301"/>
      <c r="N50" s="301"/>
      <c r="O50" s="301"/>
      <c r="P50" s="301"/>
    </row>
    <row r="51" spans="2:16" ht="15" customHeight="1">
      <c r="B51" s="267" t="s">
        <v>152</v>
      </c>
      <c r="C51" s="267"/>
      <c r="D51" s="267"/>
      <c r="E51" s="267"/>
      <c r="F51" s="267"/>
      <c r="G51" s="267"/>
      <c r="H51" s="267"/>
      <c r="I51" s="267"/>
      <c r="J51" s="267"/>
      <c r="K51" s="267"/>
      <c r="L51" s="267"/>
      <c r="M51" s="267"/>
      <c r="N51" s="267"/>
      <c r="O51" s="267"/>
      <c r="P51" s="267"/>
    </row>
    <row r="52" spans="2:16" ht="15" customHeight="1">
      <c r="B52" s="267" t="s">
        <v>153</v>
      </c>
      <c r="C52" s="267"/>
      <c r="D52" s="267"/>
      <c r="E52" s="267"/>
      <c r="F52" s="267"/>
      <c r="G52" s="267"/>
      <c r="H52" s="267"/>
      <c r="I52" s="267"/>
      <c r="J52" s="267"/>
      <c r="K52" s="267"/>
      <c r="L52" s="267"/>
      <c r="M52" s="267"/>
      <c r="N52" s="267"/>
      <c r="O52" s="267"/>
      <c r="P52" s="267"/>
    </row>
    <row r="53" spans="7:8" ht="17.25" customHeight="1">
      <c r="G53" s="44">
        <v>1</v>
      </c>
      <c r="H53" s="36" t="s">
        <v>154</v>
      </c>
    </row>
    <row r="54" spans="7:8" ht="17.25" customHeight="1">
      <c r="G54" s="44"/>
      <c r="H54" s="36" t="s">
        <v>155</v>
      </c>
    </row>
    <row r="55" spans="7:8" ht="17.25" customHeight="1">
      <c r="G55" s="44">
        <v>2</v>
      </c>
      <c r="H55" s="36" t="s">
        <v>156</v>
      </c>
    </row>
    <row r="56" ht="17.25" customHeight="1">
      <c r="H56" s="36" t="s">
        <v>157</v>
      </c>
    </row>
    <row r="57" ht="21.75" customHeight="1">
      <c r="C57" s="107"/>
    </row>
    <row r="58" spans="14:16" ht="12.75">
      <c r="N58" s="288" t="s">
        <v>158</v>
      </c>
      <c r="O58" s="288"/>
      <c r="P58" s="288"/>
    </row>
    <row r="91" spans="17:39" ht="12.75">
      <c r="Q91" s="35"/>
      <c r="R91" s="35"/>
      <c r="S91" s="35"/>
      <c r="X91" s="34">
        <f>H42</f>
        <v>7695</v>
      </c>
      <c r="Y91" s="35">
        <f>(X91-X94)/1000</f>
        <v>7</v>
      </c>
      <c r="Z91" s="35"/>
      <c r="AA91" s="35"/>
      <c r="AB91" s="35"/>
      <c r="AC91" s="35"/>
      <c r="AD91" s="35"/>
      <c r="AE91" s="35"/>
      <c r="AF91" s="35"/>
      <c r="AG91" s="35"/>
      <c r="AH91" s="35"/>
      <c r="AI91" s="35"/>
      <c r="AJ91" s="35"/>
      <c r="AK91" s="35">
        <v>1</v>
      </c>
      <c r="AL91" s="35" t="s">
        <v>50</v>
      </c>
      <c r="AM91" s="35"/>
    </row>
    <row r="92" spans="17:39" ht="12.75">
      <c r="Q92" s="35"/>
      <c r="R92" s="35"/>
      <c r="S92" s="35"/>
      <c r="X92" s="35">
        <f>(Y91-X93)/100</f>
        <v>0</v>
      </c>
      <c r="Y92" s="35">
        <f>X92</f>
        <v>0</v>
      </c>
      <c r="Z92" s="35">
        <f>RIGHT(Y92,2)*1</f>
        <v>0</v>
      </c>
      <c r="AA92" s="35">
        <f>(Y92-Z92)/100</f>
        <v>0</v>
      </c>
      <c r="AB92" s="35">
        <f>(Z92-RIGHT(Z92,1)*1)/10</f>
        <v>0</v>
      </c>
      <c r="AC92" s="35">
        <f>RIGHT(Y92,1)*1</f>
        <v>0</v>
      </c>
      <c r="AD92" s="35" t="str">
        <f>IF(AB92=AK92,AM92,IF(AB92=AK93,AM93,IF(AB92=AK94,AM94,IF(AB92=AK95,AM95,IF(AB92=AK96,AM96,IF(AB92=AK97,AM97,IF(AB92=AK98,AM98,IF(AB92=AK99,AM99," "))))))))</f>
        <v> </v>
      </c>
      <c r="AE92" s="35" t="str">
        <f>IF(AB92=1," ",IF(AC92=AK91,AL91,IF(AC92=AK92,AL92,IF(AC92=AK93,AL93,IF(AC92=AK94,AL94,IF(AC92=AK95,AL95,IF(AC92=AK96,AL96," ")))))))</f>
        <v> </v>
      </c>
      <c r="AF92" s="35" t="str">
        <f>IF(AB92=1," ",IF(AC92=AK97,AL97,IF(AC92=AK98,AL98,IF(AC92=AK99,AL99," "))))</f>
        <v> </v>
      </c>
      <c r="AG92" s="35" t="str">
        <f>IF(AB92=0," ",IF(AB92&gt;1," ",IF(AC92=AK92,AL102,IF(AC92=AK93,AL103,IF(AC92=AK94,AL104,IF(AC92=AK95,AL105,IF(AC92=AK96,AL106,IF(AC92=AK97,AL107," "))))))))</f>
        <v> </v>
      </c>
      <c r="AH92" s="35" t="str">
        <f>IF(AB92=0," ",IF(AB92&gt;1," ",IF(AC92=AK98,AL108,IF(AC92=AK99,AL109,IF(AC92=AK91,AL101,IF(AC92=0,AL100," "))))))</f>
        <v> </v>
      </c>
      <c r="AI92" s="35" t="str">
        <f>IF(AB92=0," ","lakh")</f>
        <v> </v>
      </c>
      <c r="AJ92" s="35" t="str">
        <f>IF(AC92=0," ",IF(AB92&gt;0," ","lakh"))</f>
        <v> </v>
      </c>
      <c r="AK92" s="35">
        <v>2</v>
      </c>
      <c r="AL92" s="35" t="s">
        <v>51</v>
      </c>
      <c r="AM92" s="35" t="s">
        <v>69</v>
      </c>
    </row>
    <row r="93" spans="17:39" ht="12.75">
      <c r="Q93" s="35"/>
      <c r="R93" s="35"/>
      <c r="S93" s="35"/>
      <c r="X93" s="35">
        <f>RIGHT(Y91,2)*1</f>
        <v>7</v>
      </c>
      <c r="Y93" s="35">
        <f>X93</f>
        <v>7</v>
      </c>
      <c r="Z93" s="35">
        <f>RIGHT(Y93,2)*1</f>
        <v>7</v>
      </c>
      <c r="AA93" s="35">
        <f>(Y93-Z93)/100</f>
        <v>0</v>
      </c>
      <c r="AB93" s="35">
        <f>(Z93-RIGHT(Z93,1)*1)/10</f>
        <v>0</v>
      </c>
      <c r="AC93" s="35">
        <f>RIGHT(Y93,1)*1</f>
        <v>7</v>
      </c>
      <c r="AD93" s="35" t="str">
        <f>IF(AB93=AK92,AM92,IF(AB93=AK93,AM93,IF(AB93=AK94,AM94,IF(AB93=AK95,AM95,IF(AB93=AK96,AM96,IF(AB93=AK97,AM97,IF(AB93=AK98,AM98,IF(AB93=AK99,AM99," "))))))))</f>
        <v> </v>
      </c>
      <c r="AE93" s="35" t="str">
        <f>IF(AB93=1," ",IF(AC93=AK91,AL91,IF(AC93=AK92,AL92,IF(AC93=AK93,AL93,IF(AC93=AK94,AL94,IF(AC93=AK95,AL95,IF(AC93=AK96,AL96," ")))))))</f>
        <v> </v>
      </c>
      <c r="AF93" s="35" t="str">
        <f>IF(AB93=1," ",IF(AC93=AK97,AL97,IF(AC93=AK98,AL98,IF(AC93=AK99,AL99," "))))</f>
        <v>Seven</v>
      </c>
      <c r="AG93" s="35" t="str">
        <f>IF(AB93=0," ",IF(AB93&gt;1," ",IF(AC93=AK92,AL102,IF(AC93=AK93,AL103,IF(AC93=AK94,AL104,IF(AC93=AK95,AL105,IF(AC93=AK96,AL106,IF(AC93=AK97,AL107," "))))))))</f>
        <v> </v>
      </c>
      <c r="AH93" s="35" t="str">
        <f>IF(AB93=0," ",IF(AB93&gt;1," ",IF(AC93=AK98,AL108,IF(AC93=AK99,AL109,IF(AC93=AK91,AL101,IF(AC93=0,AL100," "))))))</f>
        <v> </v>
      </c>
      <c r="AI93" s="35" t="str">
        <f>IF(AB93=0," ","thousand")</f>
        <v> </v>
      </c>
      <c r="AJ93" s="35" t="str">
        <f>IF(AC93=0," ",IF(AB93&gt;0," ","thousand"))</f>
        <v>thousand</v>
      </c>
      <c r="AK93" s="35">
        <v>3</v>
      </c>
      <c r="AL93" s="35" t="s">
        <v>52</v>
      </c>
      <c r="AM93" s="35" t="s">
        <v>70</v>
      </c>
    </row>
    <row r="94" spans="17:39" ht="12.75">
      <c r="Q94" s="35"/>
      <c r="R94" s="35"/>
      <c r="S94" s="35"/>
      <c r="X94" s="35">
        <f>RIGHT(X91,3)*1</f>
        <v>695</v>
      </c>
      <c r="Y94" s="35">
        <f>X94</f>
        <v>695</v>
      </c>
      <c r="Z94" s="35">
        <f>ROUND((Y94-AA95)/100,0)</f>
        <v>6</v>
      </c>
      <c r="AA94" s="35"/>
      <c r="AB94" s="35"/>
      <c r="AC94" s="35"/>
      <c r="AD94" s="35"/>
      <c r="AE94" s="35" t="str">
        <f>IF(Z94=0," ",IF(Z94=AK91,AL91,IF(Z94=AK92,AL92,IF(Z94=AK93,AL93,IF(Z94=AK94,AL94,IF(Z94=AK95,AL95,IF(Z94=AK96,AL96," ")))))))</f>
        <v>Six</v>
      </c>
      <c r="AF94" s="35" t="str">
        <f>IF(Z94=0," ",IF(Z94=AK97,AL97,IF(Z94=AK98,AL98,IF(Z94=AK99,AL99," "))))</f>
        <v> </v>
      </c>
      <c r="AG94" s="35"/>
      <c r="AH94" s="35"/>
      <c r="AI94" s="35" t="str">
        <f>IF(Z94=0," ","hundred")</f>
        <v>hundred</v>
      </c>
      <c r="AJ94" s="35"/>
      <c r="AK94" s="35">
        <v>4</v>
      </c>
      <c r="AL94" s="35" t="s">
        <v>53</v>
      </c>
      <c r="AM94" s="35" t="s">
        <v>71</v>
      </c>
    </row>
    <row r="95" spans="17:39" ht="12.75">
      <c r="Q95" s="35"/>
      <c r="R95" s="35"/>
      <c r="S95" s="35"/>
      <c r="X95" s="35"/>
      <c r="Y95" s="35"/>
      <c r="Z95" s="35"/>
      <c r="AA95" s="35">
        <f>RIGHT(Y94,2)*1</f>
        <v>95</v>
      </c>
      <c r="AB95" s="35">
        <f>(AA95-RIGHT(AA95,1)*1)/10</f>
        <v>9</v>
      </c>
      <c r="AC95" s="35">
        <f>RIGHT(Y94,1)*1</f>
        <v>5</v>
      </c>
      <c r="AD95" s="35" t="str">
        <f>IF(AB95=AK92,AM92,IF(AB95=AK93,AM93,IF(AB95=AK94,AM94,IF(AB95=AK95,AM95,IF(AB95=AK96,AM96,IF(AB95=AK97,AM97,IF(AB95=AK98,AM98,IF(AB95=AK99,AM99," "))))))))</f>
        <v>Ninety </v>
      </c>
      <c r="AE95" s="35" t="str">
        <f>IF(AB95=1," ",IF(AC95=AK91,AL91,IF(AC95=AK92,AL92,IF(AC95=AK93,AL93,IF(AC95=AK94,AL94,IF(AC95=AK95,AL95,IF(AC95=AK96,AL96," ")))))))</f>
        <v>Five</v>
      </c>
      <c r="AF95" s="35" t="str">
        <f>IF(AB95=1," ",IF(AC95=AK97,AL97,IF(AC95=AK98,AL98,IF(AC95=AK99,AL99," "))))</f>
        <v> </v>
      </c>
      <c r="AG95" s="35" t="str">
        <f>IF(AB95=0," ",IF(AB95&gt;1," ",IF(AC95=AK92,AL102,IF(AC95=AK93,AL103,IF(AC95=AK94,AL104,IF(AC95=AK95,AL105,IF(AC95=AL106,AL96,IF(AC95=AK97,AL107," "))))))))</f>
        <v> </v>
      </c>
      <c r="AH95" s="35" t="str">
        <f>IF(AB95=0," ",IF(AB95&gt;1," ",IF(AC95=AK98,AL108,IF(AC95=AK99,AL109,IF(AC95=AK91,AL101,IF(AC95=0,AL100," "))))))</f>
        <v> </v>
      </c>
      <c r="AI95" s="35"/>
      <c r="AJ95" s="35"/>
      <c r="AK95" s="35">
        <v>5</v>
      </c>
      <c r="AL95" s="35" t="s">
        <v>54</v>
      </c>
      <c r="AM95" s="35" t="s">
        <v>72</v>
      </c>
    </row>
    <row r="96" spans="17:39" ht="12.75">
      <c r="Q96" s="35"/>
      <c r="R96" s="35"/>
      <c r="S96" s="35"/>
      <c r="X96" s="35"/>
      <c r="Y96" s="35"/>
      <c r="Z96" s="35"/>
      <c r="AA96" s="35"/>
      <c r="AB96" s="35">
        <f>AB95</f>
        <v>9</v>
      </c>
      <c r="AC96" s="35">
        <f>AC95</f>
        <v>5</v>
      </c>
      <c r="AD96" s="35"/>
      <c r="AE96" s="35"/>
      <c r="AF96" s="35"/>
      <c r="AG96" s="35"/>
      <c r="AH96" s="35"/>
      <c r="AI96" s="35"/>
      <c r="AJ96" s="35"/>
      <c r="AK96" s="35">
        <v>6</v>
      </c>
      <c r="AL96" s="35" t="s">
        <v>55</v>
      </c>
      <c r="AM96" s="35" t="s">
        <v>73</v>
      </c>
    </row>
    <row r="97" spans="17:39" ht="12.75">
      <c r="Q97" s="35"/>
      <c r="R97" s="35"/>
      <c r="S97" s="35"/>
      <c r="X97" s="35"/>
      <c r="Y97" s="35"/>
      <c r="Z97" s="35"/>
      <c r="AA97" s="35"/>
      <c r="AB97" s="35"/>
      <c r="AC97" s="35"/>
      <c r="AD97" s="35"/>
      <c r="AE97" s="35"/>
      <c r="AF97" s="35"/>
      <c r="AG97" s="35"/>
      <c r="AH97" s="35"/>
      <c r="AI97" s="35"/>
      <c r="AJ97" s="35"/>
      <c r="AK97" s="35">
        <v>7</v>
      </c>
      <c r="AL97" s="35" t="s">
        <v>56</v>
      </c>
      <c r="AM97" s="35" t="s">
        <v>74</v>
      </c>
    </row>
    <row r="98" spans="17:39" ht="12.75">
      <c r="Q98" s="35"/>
      <c r="R98" s="35"/>
      <c r="S98" s="35"/>
      <c r="X98" s="35"/>
      <c r="Y98" s="35"/>
      <c r="Z98" s="35"/>
      <c r="AA98" s="35"/>
      <c r="AB98" s="35"/>
      <c r="AC98" s="35"/>
      <c r="AD98" s="35"/>
      <c r="AE98" s="35"/>
      <c r="AF98" s="35"/>
      <c r="AG98" s="35"/>
      <c r="AH98" s="35"/>
      <c r="AI98" s="35"/>
      <c r="AJ98" s="35"/>
      <c r="AK98" s="35">
        <v>8</v>
      </c>
      <c r="AL98" s="35" t="s">
        <v>57</v>
      </c>
      <c r="AM98" s="35" t="s">
        <v>75</v>
      </c>
    </row>
    <row r="99" spans="17:39" ht="12.75" hidden="1">
      <c r="Q99" s="35"/>
      <c r="R99" s="35"/>
      <c r="S99" s="35"/>
      <c r="X99" s="35">
        <f>TRIM(AD92&amp;" "&amp;AE92&amp;" "&amp;AF92&amp;" "&amp;AG92&amp;" "&amp;AH92&amp;" "&amp;AI92&amp;" "&amp;AJ92)</f>
      </c>
      <c r="Y99" s="35"/>
      <c r="Z99" s="35"/>
      <c r="AA99" s="35"/>
      <c r="AB99" s="35"/>
      <c r="AC99" s="35"/>
      <c r="AD99" s="35"/>
      <c r="AE99" s="35"/>
      <c r="AF99" s="35"/>
      <c r="AG99" s="35"/>
      <c r="AH99" s="35"/>
      <c r="AI99" s="35"/>
      <c r="AJ99" s="35"/>
      <c r="AK99" s="35">
        <v>9</v>
      </c>
      <c r="AL99" s="35" t="s">
        <v>58</v>
      </c>
      <c r="AM99" s="35" t="s">
        <v>76</v>
      </c>
    </row>
    <row r="100" spans="17:39" ht="12.75" hidden="1">
      <c r="Q100" s="35"/>
      <c r="R100" s="35"/>
      <c r="S100" s="35"/>
      <c r="X100" s="35" t="str">
        <f>TRIM(AD93&amp;" "&amp;AE93&amp;" "&amp;AF93&amp;" "&amp;AG93&amp;" "&amp;AH93&amp;" "&amp;AI93&amp;" "&amp;AJ93)</f>
        <v>Seven thousand</v>
      </c>
      <c r="Y100" s="35"/>
      <c r="Z100" s="35"/>
      <c r="AA100" s="35"/>
      <c r="AB100" s="35"/>
      <c r="AC100" s="35"/>
      <c r="AD100" s="35"/>
      <c r="AE100" s="35"/>
      <c r="AF100" s="35"/>
      <c r="AG100" s="35"/>
      <c r="AH100" s="35"/>
      <c r="AI100" s="35"/>
      <c r="AJ100" s="35"/>
      <c r="AK100" s="35">
        <v>10</v>
      </c>
      <c r="AL100" s="35" t="s">
        <v>59</v>
      </c>
      <c r="AM100" s="35"/>
    </row>
    <row r="101" spans="17:39" ht="12.75" hidden="1">
      <c r="Q101" s="35"/>
      <c r="R101" s="35"/>
      <c r="S101" s="35"/>
      <c r="X101" s="35" t="str">
        <f>TRIM(AD94&amp;" "&amp;AE94&amp;" "&amp;AF94&amp;" "&amp;AG94&amp;" "&amp;AH94&amp;" "&amp;AI94&amp;" "&amp;AJ94)</f>
        <v>Six hundred</v>
      </c>
      <c r="Y101" s="35"/>
      <c r="Z101" s="35"/>
      <c r="AA101" s="35"/>
      <c r="AB101" s="35"/>
      <c r="AC101" s="35"/>
      <c r="AD101" s="35"/>
      <c r="AE101" s="35"/>
      <c r="AF101" s="35"/>
      <c r="AG101" s="35"/>
      <c r="AH101" s="35"/>
      <c r="AI101" s="35"/>
      <c r="AJ101" s="35"/>
      <c r="AK101" s="35">
        <v>11</v>
      </c>
      <c r="AL101" s="35" t="s">
        <v>60</v>
      </c>
      <c r="AM101" s="35"/>
    </row>
    <row r="102" spans="17:39" ht="12.75" hidden="1">
      <c r="Q102" s="35"/>
      <c r="R102" s="35"/>
      <c r="S102" s="35"/>
      <c r="X102" s="35" t="str">
        <f>TRIM(AD95&amp;" "&amp;AE95&amp;" "&amp;AF95&amp;" "&amp;AG95&amp;" "&amp;AH95)</f>
        <v>Ninety Five</v>
      </c>
      <c r="Y102" s="35"/>
      <c r="Z102" s="35"/>
      <c r="AA102" s="35"/>
      <c r="AB102" s="35"/>
      <c r="AC102" s="35"/>
      <c r="AD102" s="35"/>
      <c r="AE102" s="35"/>
      <c r="AF102" s="35"/>
      <c r="AG102" s="35"/>
      <c r="AH102" s="35"/>
      <c r="AI102" s="35"/>
      <c r="AJ102" s="35"/>
      <c r="AK102" s="35">
        <v>12</v>
      </c>
      <c r="AL102" s="35" t="s">
        <v>61</v>
      </c>
      <c r="AM102" s="35"/>
    </row>
    <row r="103" spans="17:39" ht="12.75" hidden="1">
      <c r="Q103" s="35"/>
      <c r="R103" s="35"/>
      <c r="S103" s="35"/>
      <c r="X103" s="35" t="str">
        <f>TRIM(X99&amp;" "&amp;X100&amp;" "&amp;X101&amp;" "&amp;X102)&amp;" only"</f>
        <v>Seven thousand Six hundred Ninety Five only</v>
      </c>
      <c r="Y103" s="35"/>
      <c r="Z103" s="35"/>
      <c r="AA103" s="35"/>
      <c r="AB103" s="35"/>
      <c r="AC103" s="35"/>
      <c r="AD103" s="35"/>
      <c r="AE103" s="35"/>
      <c r="AF103" s="35"/>
      <c r="AG103" s="35"/>
      <c r="AH103" s="35"/>
      <c r="AI103" s="35"/>
      <c r="AJ103" s="35"/>
      <c r="AK103" s="35">
        <v>13</v>
      </c>
      <c r="AL103" s="35" t="s">
        <v>62</v>
      </c>
      <c r="AM103" s="35"/>
    </row>
    <row r="104" spans="17:39" ht="12.75" hidden="1">
      <c r="Q104" s="35"/>
      <c r="R104" s="35"/>
      <c r="S104" s="35"/>
      <c r="X104" s="35"/>
      <c r="Y104" s="35"/>
      <c r="Z104" s="35"/>
      <c r="AA104" s="35"/>
      <c r="AB104" s="35"/>
      <c r="AC104" s="35"/>
      <c r="AD104" s="35"/>
      <c r="AE104" s="35"/>
      <c r="AF104" s="35"/>
      <c r="AG104" s="35"/>
      <c r="AH104" s="35"/>
      <c r="AI104" s="35"/>
      <c r="AJ104" s="35"/>
      <c r="AK104" s="35">
        <v>14</v>
      </c>
      <c r="AL104" s="35" t="s">
        <v>63</v>
      </c>
      <c r="AM104" s="35"/>
    </row>
    <row r="105" spans="17:39" ht="12.75" hidden="1">
      <c r="Q105" s="35"/>
      <c r="R105" s="35"/>
      <c r="S105" s="35"/>
      <c r="X105" s="35"/>
      <c r="Y105" s="35"/>
      <c r="Z105" s="35"/>
      <c r="AA105" s="35"/>
      <c r="AB105" s="35"/>
      <c r="AC105" s="35"/>
      <c r="AD105" s="35"/>
      <c r="AE105" s="35"/>
      <c r="AF105" s="35"/>
      <c r="AG105" s="35"/>
      <c r="AH105" s="35"/>
      <c r="AI105" s="35"/>
      <c r="AJ105" s="35"/>
      <c r="AK105" s="35">
        <v>15</v>
      </c>
      <c r="AL105" s="35" t="s">
        <v>64</v>
      </c>
      <c r="AM105" s="35"/>
    </row>
    <row r="106" spans="17:39" ht="12.75" hidden="1">
      <c r="Q106" s="35"/>
      <c r="R106" s="35"/>
      <c r="S106" s="35"/>
      <c r="X106" s="35"/>
      <c r="Y106" s="35"/>
      <c r="Z106" s="35"/>
      <c r="AA106" s="35"/>
      <c r="AB106" s="35"/>
      <c r="AC106" s="35"/>
      <c r="AD106" s="35"/>
      <c r="AE106" s="35"/>
      <c r="AF106" s="35"/>
      <c r="AG106" s="35"/>
      <c r="AH106" s="35"/>
      <c r="AI106" s="35"/>
      <c r="AJ106" s="35"/>
      <c r="AK106" s="35">
        <v>16</v>
      </c>
      <c r="AL106" s="35" t="s">
        <v>65</v>
      </c>
      <c r="AM106" s="35"/>
    </row>
    <row r="107" spans="17:39" ht="12.75" hidden="1">
      <c r="Q107" s="35"/>
      <c r="R107" s="35"/>
      <c r="S107" s="35"/>
      <c r="X107" s="35"/>
      <c r="Y107" s="35"/>
      <c r="Z107" s="35"/>
      <c r="AA107" s="35"/>
      <c r="AB107" s="35"/>
      <c r="AC107" s="35"/>
      <c r="AD107" s="35"/>
      <c r="AE107" s="35"/>
      <c r="AF107" s="35"/>
      <c r="AG107" s="35"/>
      <c r="AH107" s="35"/>
      <c r="AI107" s="35"/>
      <c r="AJ107" s="35"/>
      <c r="AK107" s="35">
        <v>17</v>
      </c>
      <c r="AL107" s="35" t="s">
        <v>66</v>
      </c>
      <c r="AM107" s="35"/>
    </row>
    <row r="108" spans="17:39" ht="12.75" hidden="1">
      <c r="Q108" s="35"/>
      <c r="R108" s="35"/>
      <c r="S108" s="35"/>
      <c r="X108" s="35"/>
      <c r="Y108" s="35"/>
      <c r="Z108" s="35"/>
      <c r="AA108" s="35"/>
      <c r="AB108" s="35"/>
      <c r="AC108" s="35"/>
      <c r="AD108" s="35"/>
      <c r="AE108" s="35"/>
      <c r="AF108" s="35"/>
      <c r="AG108" s="35"/>
      <c r="AH108" s="35"/>
      <c r="AI108" s="35"/>
      <c r="AJ108" s="35"/>
      <c r="AK108" s="35">
        <v>18</v>
      </c>
      <c r="AL108" s="35" t="s">
        <v>67</v>
      </c>
      <c r="AM108" s="35"/>
    </row>
    <row r="109" spans="17:39" ht="12.75" hidden="1">
      <c r="Q109" s="35"/>
      <c r="R109" s="35"/>
      <c r="S109" s="35"/>
      <c r="X109" s="35"/>
      <c r="Y109" s="35"/>
      <c r="Z109" s="35"/>
      <c r="AA109" s="35"/>
      <c r="AB109" s="35"/>
      <c r="AC109" s="35"/>
      <c r="AD109" s="35"/>
      <c r="AE109" s="35"/>
      <c r="AF109" s="35"/>
      <c r="AG109" s="35"/>
      <c r="AH109" s="35"/>
      <c r="AI109" s="35"/>
      <c r="AJ109" s="35"/>
      <c r="AK109" s="35">
        <v>19</v>
      </c>
      <c r="AL109" s="35" t="s">
        <v>68</v>
      </c>
      <c r="AM109" s="35"/>
    </row>
    <row r="110" spans="17:39" ht="12.75" hidden="1">
      <c r="Q110" s="35"/>
      <c r="R110" s="35"/>
      <c r="S110" s="35"/>
      <c r="X110" s="35"/>
      <c r="Y110" s="35"/>
      <c r="Z110" s="35"/>
      <c r="AA110" s="35"/>
      <c r="AB110" s="35"/>
      <c r="AC110" s="35"/>
      <c r="AD110" s="35"/>
      <c r="AE110" s="35"/>
      <c r="AF110" s="35"/>
      <c r="AG110" s="35"/>
      <c r="AH110" s="35"/>
      <c r="AI110" s="35"/>
      <c r="AJ110" s="35"/>
      <c r="AK110" s="35">
        <v>20</v>
      </c>
      <c r="AL110" s="35" t="s">
        <v>69</v>
      </c>
      <c r="AM110" s="35"/>
    </row>
    <row r="111" spans="17:39" ht="12.75" hidden="1">
      <c r="Q111" s="35"/>
      <c r="R111" s="35"/>
      <c r="S111" s="35"/>
      <c r="X111" s="35"/>
      <c r="Y111" s="35"/>
      <c r="Z111" s="35"/>
      <c r="AA111" s="35"/>
      <c r="AB111" s="35"/>
      <c r="AC111" s="35"/>
      <c r="AD111" s="35"/>
      <c r="AE111" s="35"/>
      <c r="AF111" s="35"/>
      <c r="AG111" s="35"/>
      <c r="AH111" s="35"/>
      <c r="AI111" s="35"/>
      <c r="AJ111" s="35"/>
      <c r="AK111" s="35">
        <v>30</v>
      </c>
      <c r="AL111" s="35" t="s">
        <v>70</v>
      </c>
      <c r="AM111" s="35"/>
    </row>
    <row r="112" spans="17:39" ht="12.75" hidden="1">
      <c r="Q112" s="35"/>
      <c r="R112" s="35"/>
      <c r="S112" s="35"/>
      <c r="X112" s="35"/>
      <c r="Y112" s="35"/>
      <c r="Z112" s="35"/>
      <c r="AA112" s="35"/>
      <c r="AB112" s="35"/>
      <c r="AC112" s="35"/>
      <c r="AD112" s="35"/>
      <c r="AE112" s="35"/>
      <c r="AF112" s="35"/>
      <c r="AG112" s="35"/>
      <c r="AH112" s="35"/>
      <c r="AI112" s="35"/>
      <c r="AJ112" s="35"/>
      <c r="AK112" s="35">
        <v>40</v>
      </c>
      <c r="AL112" s="35" t="s">
        <v>71</v>
      </c>
      <c r="AM112" s="35"/>
    </row>
    <row r="113" spans="17:39" ht="12.75" hidden="1">
      <c r="Q113" s="35"/>
      <c r="R113" s="35"/>
      <c r="S113" s="35"/>
      <c r="X113" s="35"/>
      <c r="Y113" s="35"/>
      <c r="Z113" s="35"/>
      <c r="AA113" s="35"/>
      <c r="AB113" s="35"/>
      <c r="AC113" s="35"/>
      <c r="AD113" s="35"/>
      <c r="AE113" s="35"/>
      <c r="AF113" s="35"/>
      <c r="AG113" s="35"/>
      <c r="AH113" s="35"/>
      <c r="AI113" s="35"/>
      <c r="AJ113" s="35"/>
      <c r="AK113" s="35">
        <v>50</v>
      </c>
      <c r="AL113" s="35" t="s">
        <v>72</v>
      </c>
      <c r="AM113" s="35"/>
    </row>
    <row r="114" spans="17:39" ht="12.75" hidden="1">
      <c r="Q114" s="35"/>
      <c r="R114" s="35"/>
      <c r="S114" s="35"/>
      <c r="X114" s="35"/>
      <c r="Y114" s="35"/>
      <c r="Z114" s="35"/>
      <c r="AA114" s="35"/>
      <c r="AB114" s="35"/>
      <c r="AC114" s="35"/>
      <c r="AD114" s="35"/>
      <c r="AE114" s="35"/>
      <c r="AF114" s="35"/>
      <c r="AG114" s="35"/>
      <c r="AH114" s="35"/>
      <c r="AI114" s="35"/>
      <c r="AJ114" s="35"/>
      <c r="AK114" s="35">
        <v>60</v>
      </c>
      <c r="AL114" s="35" t="s">
        <v>73</v>
      </c>
      <c r="AM114" s="35"/>
    </row>
    <row r="115" spans="17:39" ht="12.75" hidden="1">
      <c r="Q115" s="35"/>
      <c r="R115" s="35"/>
      <c r="S115" s="35"/>
      <c r="X115" s="35"/>
      <c r="Y115" s="35"/>
      <c r="Z115" s="35"/>
      <c r="AA115" s="35"/>
      <c r="AB115" s="35"/>
      <c r="AC115" s="35"/>
      <c r="AD115" s="35"/>
      <c r="AE115" s="35"/>
      <c r="AF115" s="35"/>
      <c r="AG115" s="35"/>
      <c r="AH115" s="35"/>
      <c r="AI115" s="35"/>
      <c r="AJ115" s="35"/>
      <c r="AK115" s="35">
        <v>70</v>
      </c>
      <c r="AL115" s="35" t="s">
        <v>74</v>
      </c>
      <c r="AM115" s="35"/>
    </row>
    <row r="116" spans="17:39" ht="12.75" hidden="1">
      <c r="Q116" s="35"/>
      <c r="R116" s="35"/>
      <c r="S116" s="35"/>
      <c r="X116" s="35"/>
      <c r="Y116" s="35"/>
      <c r="Z116" s="35"/>
      <c r="AA116" s="35"/>
      <c r="AB116" s="35"/>
      <c r="AC116" s="35"/>
      <c r="AD116" s="35"/>
      <c r="AE116" s="35"/>
      <c r="AF116" s="35"/>
      <c r="AG116" s="35"/>
      <c r="AH116" s="35"/>
      <c r="AI116" s="35"/>
      <c r="AJ116" s="35"/>
      <c r="AK116" s="35">
        <v>80</v>
      </c>
      <c r="AL116" s="35" t="s">
        <v>75</v>
      </c>
      <c r="AM116" s="35"/>
    </row>
    <row r="117" spans="17:39" ht="12.75" hidden="1">
      <c r="Q117" s="35"/>
      <c r="R117" s="35"/>
      <c r="S117" s="35"/>
      <c r="X117" s="35"/>
      <c r="Y117" s="35"/>
      <c r="Z117" s="35"/>
      <c r="AA117" s="35"/>
      <c r="AB117" s="35"/>
      <c r="AC117" s="35"/>
      <c r="AD117" s="35"/>
      <c r="AE117" s="35"/>
      <c r="AF117" s="35"/>
      <c r="AG117" s="35"/>
      <c r="AH117" s="35"/>
      <c r="AI117" s="35"/>
      <c r="AJ117" s="35"/>
      <c r="AK117" s="35">
        <v>90</v>
      </c>
      <c r="AL117" s="35" t="s">
        <v>76</v>
      </c>
      <c r="AM117" s="35"/>
    </row>
    <row r="118" spans="17:39" ht="12.75" hidden="1">
      <c r="Q118" s="35"/>
      <c r="R118" s="35"/>
      <c r="S118" s="35"/>
      <c r="X118" s="35"/>
      <c r="Y118" s="35"/>
      <c r="Z118" s="35"/>
      <c r="AA118" s="35"/>
      <c r="AB118" s="35"/>
      <c r="AC118" s="35"/>
      <c r="AD118" s="35"/>
      <c r="AE118" s="35"/>
      <c r="AF118" s="35"/>
      <c r="AG118" s="35"/>
      <c r="AH118" s="35"/>
      <c r="AI118" s="35"/>
      <c r="AJ118" s="35"/>
      <c r="AK118" s="35"/>
      <c r="AL118" s="35"/>
      <c r="AM118" s="35"/>
    </row>
    <row r="119" spans="17:39" ht="12.75" hidden="1">
      <c r="Q119" s="35"/>
      <c r="R119" s="35"/>
      <c r="S119" s="35"/>
      <c r="X119" s="34">
        <f>H42+1</f>
        <v>7696</v>
      </c>
      <c r="Y119" s="35">
        <f>(X119-X122)/1000</f>
        <v>7</v>
      </c>
      <c r="Z119" s="35"/>
      <c r="AA119" s="35"/>
      <c r="AB119" s="35"/>
      <c r="AC119" s="35"/>
      <c r="AD119" s="35"/>
      <c r="AE119" s="35"/>
      <c r="AF119" s="35"/>
      <c r="AG119" s="35"/>
      <c r="AH119" s="35"/>
      <c r="AI119" s="35"/>
      <c r="AJ119" s="35"/>
      <c r="AK119" s="35">
        <v>1</v>
      </c>
      <c r="AL119" s="35" t="s">
        <v>50</v>
      </c>
      <c r="AM119" s="35"/>
    </row>
    <row r="120" spans="17:39" ht="12.75" hidden="1">
      <c r="Q120" s="35"/>
      <c r="R120" s="35"/>
      <c r="S120" s="35"/>
      <c r="X120" s="35">
        <f>(Y119-X121)/100</f>
        <v>0</v>
      </c>
      <c r="Y120" s="35">
        <f>X120</f>
        <v>0</v>
      </c>
      <c r="Z120" s="35">
        <f>RIGHT(Y120,2)*1</f>
        <v>0</v>
      </c>
      <c r="AA120" s="35">
        <f>(Y120-Z120)/100</f>
        <v>0</v>
      </c>
      <c r="AB120" s="35">
        <f>(Z120-RIGHT(Z120,1)*1)/10</f>
        <v>0</v>
      </c>
      <c r="AC120" s="35">
        <f>RIGHT(Y120,1)*1</f>
        <v>0</v>
      </c>
      <c r="AD120" s="35" t="str">
        <f>IF(AB120=AK120,AM120,IF(AB120=AK121,AM121,IF(AB120=AK122,AM122,IF(AB120=AK123,AM123,IF(AB120=AK124,AM124,IF(AB120=AK125,AM125,IF(AB120=AK126,AM126,IF(AB120=AK127,AM127," "))))))))</f>
        <v> </v>
      </c>
      <c r="AE120" s="35" t="str">
        <f>IF(AB120=1," ",IF(AC120=AK119,AL119,IF(AC120=AK120,AL120,IF(AC120=AK121,AL121,IF(AC120=AK122,AL122,IF(AC120=AK123,AL123,IF(AC120=AK124,AL124," ")))))))</f>
        <v> </v>
      </c>
      <c r="AF120" s="35" t="str">
        <f>IF(AB120=1," ",IF(AC120=AK125,AL125,IF(AC120=AK126,AL126,IF(AC120=AK127,AL127," "))))</f>
        <v> </v>
      </c>
      <c r="AG120" s="35" t="str">
        <f>IF(AB120=0," ",IF(AB120&gt;1," ",IF(AC120=AK120,AL130,IF(AC120=AK121,AL131,IF(AC120=AK122,AL132,IF(AC120=AK123,AL133,IF(AC120=AK124,AL134,IF(AC120=AK125,AL135," "))))))))</f>
        <v> </v>
      </c>
      <c r="AH120" s="35" t="str">
        <f>IF(AB120=0," ",IF(AB120&gt;1," ",IF(AC120=AK126,AL136,IF(AC120=AK127,AL137,IF(AC120=AK119,AL129,IF(AC120=0,AL128," "))))))</f>
        <v> </v>
      </c>
      <c r="AI120" s="35" t="str">
        <f>IF(AB120=0," ","lakh")</f>
        <v> </v>
      </c>
      <c r="AJ120" s="35" t="str">
        <f>IF(AC120=0," ",IF(AB120&gt;0," ","lakh"))</f>
        <v> </v>
      </c>
      <c r="AK120" s="35">
        <v>2</v>
      </c>
      <c r="AL120" s="35" t="s">
        <v>51</v>
      </c>
      <c r="AM120" s="35" t="s">
        <v>69</v>
      </c>
    </row>
    <row r="121" spans="17:39" ht="12.75" hidden="1">
      <c r="Q121" s="35"/>
      <c r="R121" s="35"/>
      <c r="S121" s="35"/>
      <c r="X121" s="35">
        <f>RIGHT(Y119,2)*1</f>
        <v>7</v>
      </c>
      <c r="Y121" s="35">
        <f>X121</f>
        <v>7</v>
      </c>
      <c r="Z121" s="35">
        <f>RIGHT(Y121,2)*1</f>
        <v>7</v>
      </c>
      <c r="AA121" s="35">
        <f>(Y121-Z121)/100</f>
        <v>0</v>
      </c>
      <c r="AB121" s="35">
        <f>(Z121-RIGHT(Z121,1)*1)/10</f>
        <v>0</v>
      </c>
      <c r="AC121" s="35">
        <f>RIGHT(Y121,1)*1</f>
        <v>7</v>
      </c>
      <c r="AD121" s="35" t="str">
        <f>IF(AB121=AK120,AM120,IF(AB121=AK121,AM121,IF(AB121=AK122,AM122,IF(AB121=AK123,AM123,IF(AB121=AK124,AM124,IF(AB121=AK125,AM125,IF(AB121=AK126,AM126,IF(AB121=AK127,AM127," "))))))))</f>
        <v> </v>
      </c>
      <c r="AE121" s="35" t="str">
        <f>IF(AB121=1," ",IF(AC121=AK119,AL119,IF(AC121=AK120,AL120,IF(AC121=AK121,AL121,IF(AC121=AK122,AL122,IF(AC121=AK123,AL123,IF(AC121=AK124,AL124," ")))))))</f>
        <v> </v>
      </c>
      <c r="AF121" s="35" t="str">
        <f>IF(AB121=1," ",IF(AC121=AK125,AL125,IF(AC121=AK126,AL126,IF(AC121=AK127,AL127," "))))</f>
        <v>Seven</v>
      </c>
      <c r="AG121" s="35" t="str">
        <f>IF(AB121=0," ",IF(AB121&gt;1," ",IF(AC121=AK120,AL130,IF(AC121=AK121,AL131,IF(AC121=AK122,AL132,IF(AC121=AK123,AL133,IF(AC121=AK124,AL134,IF(AC121=AK125,AL135," "))))))))</f>
        <v> </v>
      </c>
      <c r="AH121" s="35" t="str">
        <f>IF(AB121=0," ",IF(AB121&gt;1," ",IF(AC121=AK126,AL136,IF(AC121=AK127,AL137,IF(AC121=AK119,AL129,IF(AC121=0,AL128," "))))))</f>
        <v> </v>
      </c>
      <c r="AI121" s="35" t="str">
        <f>IF(AB121=0," ","thousand")</f>
        <v> </v>
      </c>
      <c r="AJ121" s="35" t="str">
        <f>IF(AC121=0," ",IF(AB121&gt;0," ","thousand"))</f>
        <v>thousand</v>
      </c>
      <c r="AK121" s="35">
        <v>3</v>
      </c>
      <c r="AL121" s="35" t="s">
        <v>52</v>
      </c>
      <c r="AM121" s="35" t="s">
        <v>70</v>
      </c>
    </row>
    <row r="122" spans="17:39" ht="12.75" hidden="1">
      <c r="Q122" s="35"/>
      <c r="R122" s="35"/>
      <c r="S122" s="35"/>
      <c r="X122" s="35">
        <f>RIGHT(X119,3)*1</f>
        <v>696</v>
      </c>
      <c r="Y122" s="35">
        <f>X122</f>
        <v>696</v>
      </c>
      <c r="Z122" s="35">
        <f>ROUND((Y122-AA123)/100,0)</f>
        <v>6</v>
      </c>
      <c r="AA122" s="35"/>
      <c r="AB122" s="35"/>
      <c r="AC122" s="35"/>
      <c r="AD122" s="35"/>
      <c r="AE122" s="35" t="str">
        <f>IF(Z122=0," ",IF(Z122=AK119,AL119,IF(Z122=AK120,AL120,IF(Z122=AK121,AL121,IF(Z122=AK122,AL122,IF(Z122=AK123,AL123,IF(Z122=AK124,AL124," ")))))))</f>
        <v>Six</v>
      </c>
      <c r="AF122" s="35" t="str">
        <f>IF(Z122=0," ",IF(Z122=AK125,AL125,IF(Z122=AK126,AL126,IF(Z122=AK127,AL127," "))))</f>
        <v> </v>
      </c>
      <c r="AG122" s="35"/>
      <c r="AH122" s="35"/>
      <c r="AI122" s="35" t="str">
        <f>IF(Z122=0," ","hundred")</f>
        <v>hundred</v>
      </c>
      <c r="AJ122" s="35"/>
      <c r="AK122" s="35">
        <v>4</v>
      </c>
      <c r="AL122" s="35" t="s">
        <v>53</v>
      </c>
      <c r="AM122" s="35" t="s">
        <v>71</v>
      </c>
    </row>
    <row r="123" spans="17:39" ht="12.75" hidden="1">
      <c r="Q123" s="35"/>
      <c r="R123" s="35"/>
      <c r="S123" s="35"/>
      <c r="X123" s="35"/>
      <c r="Y123" s="35"/>
      <c r="Z123" s="35"/>
      <c r="AA123" s="35">
        <f>RIGHT(Y122,2)*1</f>
        <v>96</v>
      </c>
      <c r="AB123" s="35">
        <f>(AA123-RIGHT(AA123,1)*1)/10</f>
        <v>9</v>
      </c>
      <c r="AC123" s="35">
        <f>RIGHT(Y122,1)*1</f>
        <v>6</v>
      </c>
      <c r="AD123" s="35" t="str">
        <f>IF(AB123=AK120,AM120,IF(AB123=AK121,AM121,IF(AB123=AK122,AM122,IF(AB123=AK123,AM123,IF(AB123=AK124,AM124,IF(AB123=AK125,AM125,IF(AB123=AK126,AM126,IF(AB123=AK127,AM127," "))))))))</f>
        <v>Ninety </v>
      </c>
      <c r="AE123" s="35" t="str">
        <f>IF(AB123=1," ",IF(AC123=AK119,AL119,IF(AC123=AK120,AL120,IF(AC123=AK121,AL121,IF(AC123=AK122,AL122,IF(AC123=AK123,AL123,IF(AC123=AK124,AL124," ")))))))</f>
        <v>Six</v>
      </c>
      <c r="AF123" s="35" t="str">
        <f>IF(AB123=1," ",IF(AC123=AK125,AL125,IF(AC123=AK126,AL126,IF(AC123=AK127,AL127," "))))</f>
        <v> </v>
      </c>
      <c r="AG123" s="35" t="str">
        <f>IF(AB123=0," ",IF(AB123&gt;1," ",IF(AC123=AK120,AL130,IF(AC123=AK121,AL131,IF(AC123=AK122,AL132,IF(AC123=AK123,AL133,IF(AC123=AL134,AL124,IF(AC123=AK125,AL135," "))))))))</f>
        <v> </v>
      </c>
      <c r="AH123" s="35" t="str">
        <f>IF(AB123=0," ",IF(AB123&gt;1," ",IF(AC123=AK126,AL136,IF(AC123=AK127,AL137,IF(AC123=AK119,AL129,IF(AC123=0,AL128," "))))))</f>
        <v> </v>
      </c>
      <c r="AI123" s="35"/>
      <c r="AJ123" s="35"/>
      <c r="AK123" s="35">
        <v>5</v>
      </c>
      <c r="AL123" s="35" t="s">
        <v>54</v>
      </c>
      <c r="AM123" s="35" t="s">
        <v>72</v>
      </c>
    </row>
    <row r="124" spans="17:39" ht="12.75" hidden="1">
      <c r="Q124" s="35"/>
      <c r="R124" s="35"/>
      <c r="S124" s="35"/>
      <c r="X124" s="35"/>
      <c r="Y124" s="35"/>
      <c r="Z124" s="35"/>
      <c r="AA124" s="35"/>
      <c r="AB124" s="35">
        <f>AB123</f>
        <v>9</v>
      </c>
      <c r="AC124" s="35">
        <f>AC123</f>
        <v>6</v>
      </c>
      <c r="AD124" s="35"/>
      <c r="AE124" s="35"/>
      <c r="AF124" s="35"/>
      <c r="AG124" s="35"/>
      <c r="AH124" s="35"/>
      <c r="AI124" s="35"/>
      <c r="AJ124" s="35"/>
      <c r="AK124" s="35">
        <v>6</v>
      </c>
      <c r="AL124" s="35" t="s">
        <v>55</v>
      </c>
      <c r="AM124" s="35" t="s">
        <v>73</v>
      </c>
    </row>
    <row r="125" spans="17:39" ht="12.75" hidden="1">
      <c r="Q125" s="35"/>
      <c r="R125" s="35"/>
      <c r="S125" s="35"/>
      <c r="X125" s="35"/>
      <c r="Y125" s="35"/>
      <c r="Z125" s="35"/>
      <c r="AA125" s="35"/>
      <c r="AB125" s="35"/>
      <c r="AC125" s="35"/>
      <c r="AD125" s="35"/>
      <c r="AE125" s="35"/>
      <c r="AF125" s="35"/>
      <c r="AG125" s="35"/>
      <c r="AH125" s="35"/>
      <c r="AI125" s="35"/>
      <c r="AJ125" s="35"/>
      <c r="AK125" s="35">
        <v>7</v>
      </c>
      <c r="AL125" s="35" t="s">
        <v>56</v>
      </c>
      <c r="AM125" s="35" t="s">
        <v>74</v>
      </c>
    </row>
    <row r="126" spans="17:39" ht="12.75" hidden="1">
      <c r="Q126" s="35"/>
      <c r="R126" s="35"/>
      <c r="S126" s="35"/>
      <c r="X126" s="35"/>
      <c r="Y126" s="35"/>
      <c r="Z126" s="35"/>
      <c r="AA126" s="35"/>
      <c r="AB126" s="35"/>
      <c r="AC126" s="35"/>
      <c r="AD126" s="35"/>
      <c r="AE126" s="35"/>
      <c r="AF126" s="35"/>
      <c r="AG126" s="35"/>
      <c r="AH126" s="35"/>
      <c r="AI126" s="35"/>
      <c r="AJ126" s="35"/>
      <c r="AK126" s="35">
        <v>8</v>
      </c>
      <c r="AL126" s="35" t="s">
        <v>57</v>
      </c>
      <c r="AM126" s="35" t="s">
        <v>75</v>
      </c>
    </row>
    <row r="127" spans="17:39" ht="12.75" hidden="1">
      <c r="Q127" s="35"/>
      <c r="R127" s="35"/>
      <c r="S127" s="35"/>
      <c r="X127" s="35">
        <f>TRIM(AD120&amp;" "&amp;AE120&amp;" "&amp;AF120&amp;" "&amp;AG120&amp;" "&amp;AH120&amp;" "&amp;AI120&amp;" "&amp;AJ120)</f>
      </c>
      <c r="Y127" s="35"/>
      <c r="Z127" s="35"/>
      <c r="AA127" s="35"/>
      <c r="AB127" s="35"/>
      <c r="AC127" s="35"/>
      <c r="AD127" s="35"/>
      <c r="AE127" s="35"/>
      <c r="AF127" s="35"/>
      <c r="AG127" s="35"/>
      <c r="AH127" s="35"/>
      <c r="AI127" s="35"/>
      <c r="AJ127" s="35"/>
      <c r="AK127" s="35">
        <v>9</v>
      </c>
      <c r="AL127" s="35" t="s">
        <v>58</v>
      </c>
      <c r="AM127" s="35" t="s">
        <v>76</v>
      </c>
    </row>
    <row r="128" spans="17:39" ht="12.75" hidden="1">
      <c r="Q128" s="35"/>
      <c r="R128" s="35"/>
      <c r="S128" s="35"/>
      <c r="X128" s="35" t="str">
        <f>TRIM(AD121&amp;" "&amp;AE121&amp;" "&amp;AF121&amp;" "&amp;AG121&amp;" "&amp;AH121&amp;" "&amp;AI121&amp;" "&amp;AJ121)</f>
        <v>Seven thousand</v>
      </c>
      <c r="Y128" s="35"/>
      <c r="Z128" s="35"/>
      <c r="AA128" s="35"/>
      <c r="AB128" s="35"/>
      <c r="AC128" s="35"/>
      <c r="AD128" s="35"/>
      <c r="AE128" s="35"/>
      <c r="AF128" s="35"/>
      <c r="AG128" s="35"/>
      <c r="AH128" s="35"/>
      <c r="AI128" s="35"/>
      <c r="AJ128" s="35"/>
      <c r="AK128" s="35">
        <v>10</v>
      </c>
      <c r="AL128" s="35" t="s">
        <v>59</v>
      </c>
      <c r="AM128" s="35"/>
    </row>
    <row r="129" spans="17:39" ht="12.75" hidden="1">
      <c r="Q129" s="35"/>
      <c r="R129" s="35"/>
      <c r="S129" s="35"/>
      <c r="X129" s="35" t="str">
        <f>TRIM(AD122&amp;" "&amp;AE122&amp;" "&amp;AF122&amp;" "&amp;AG122&amp;" "&amp;AH122&amp;" "&amp;AI122&amp;" "&amp;AJ122)</f>
        <v>Six hundred</v>
      </c>
      <c r="Y129" s="35"/>
      <c r="Z129" s="35"/>
      <c r="AA129" s="35"/>
      <c r="AB129" s="35"/>
      <c r="AC129" s="35"/>
      <c r="AD129" s="35"/>
      <c r="AE129" s="35"/>
      <c r="AF129" s="35"/>
      <c r="AG129" s="35"/>
      <c r="AH129" s="35"/>
      <c r="AI129" s="35"/>
      <c r="AJ129" s="35"/>
      <c r="AK129" s="35">
        <v>11</v>
      </c>
      <c r="AL129" s="35" t="s">
        <v>60</v>
      </c>
      <c r="AM129" s="35"/>
    </row>
    <row r="130" spans="17:39" ht="12.75" hidden="1">
      <c r="Q130" s="35"/>
      <c r="R130" s="35"/>
      <c r="S130" s="35"/>
      <c r="X130" s="35" t="str">
        <f>TRIM(AD123&amp;" "&amp;AE123&amp;" "&amp;AF123&amp;" "&amp;AG123&amp;" "&amp;AH123)</f>
        <v>Ninety Six</v>
      </c>
      <c r="Y130" s="35"/>
      <c r="Z130" s="35"/>
      <c r="AA130" s="35"/>
      <c r="AB130" s="35"/>
      <c r="AC130" s="35"/>
      <c r="AD130" s="35"/>
      <c r="AE130" s="35"/>
      <c r="AF130" s="35"/>
      <c r="AG130" s="35"/>
      <c r="AH130" s="35"/>
      <c r="AI130" s="35"/>
      <c r="AJ130" s="35"/>
      <c r="AK130" s="35">
        <v>12</v>
      </c>
      <c r="AL130" s="35" t="s">
        <v>61</v>
      </c>
      <c r="AM130" s="35"/>
    </row>
    <row r="131" spans="17:39" ht="12.75" hidden="1">
      <c r="Q131" s="35"/>
      <c r="R131" s="35"/>
      <c r="S131" s="35"/>
      <c r="X131" s="35" t="str">
        <f>TRIM(X127&amp;" "&amp;X128&amp;" "&amp;X129&amp;" "&amp;X130)&amp;" only"</f>
        <v>Seven thousand Six hundred Ninety Six only</v>
      </c>
      <c r="Y131" s="35"/>
      <c r="Z131" s="35"/>
      <c r="AA131" s="35"/>
      <c r="AB131" s="35"/>
      <c r="AC131" s="35"/>
      <c r="AD131" s="35"/>
      <c r="AE131" s="35"/>
      <c r="AF131" s="35"/>
      <c r="AG131" s="35"/>
      <c r="AH131" s="35"/>
      <c r="AI131" s="35"/>
      <c r="AJ131" s="35"/>
      <c r="AK131" s="35">
        <v>13</v>
      </c>
      <c r="AL131" s="35" t="s">
        <v>62</v>
      </c>
      <c r="AM131" s="35"/>
    </row>
    <row r="132" spans="17:39" ht="12.75" hidden="1">
      <c r="Q132" s="35"/>
      <c r="R132" s="35"/>
      <c r="S132" s="35"/>
      <c r="X132" s="35"/>
      <c r="Y132" s="35"/>
      <c r="Z132" s="35"/>
      <c r="AA132" s="35"/>
      <c r="AB132" s="35"/>
      <c r="AC132" s="35"/>
      <c r="AD132" s="35"/>
      <c r="AE132" s="35"/>
      <c r="AF132" s="35"/>
      <c r="AG132" s="35"/>
      <c r="AH132" s="35"/>
      <c r="AI132" s="35"/>
      <c r="AJ132" s="35"/>
      <c r="AK132" s="35">
        <v>14</v>
      </c>
      <c r="AL132" s="35" t="s">
        <v>63</v>
      </c>
      <c r="AM132" s="35"/>
    </row>
    <row r="133" spans="17:39" ht="12.75" hidden="1">
      <c r="Q133" s="35"/>
      <c r="R133" s="35"/>
      <c r="S133" s="35"/>
      <c r="X133" s="35"/>
      <c r="Y133" s="35"/>
      <c r="Z133" s="35"/>
      <c r="AA133" s="35"/>
      <c r="AB133" s="35"/>
      <c r="AC133" s="35"/>
      <c r="AD133" s="35"/>
      <c r="AE133" s="35"/>
      <c r="AF133" s="35"/>
      <c r="AG133" s="35"/>
      <c r="AH133" s="35"/>
      <c r="AI133" s="35"/>
      <c r="AJ133" s="35"/>
      <c r="AK133" s="35">
        <v>15</v>
      </c>
      <c r="AL133" s="35" t="s">
        <v>64</v>
      </c>
      <c r="AM133" s="35"/>
    </row>
    <row r="134" spans="17:39" ht="12.75" hidden="1">
      <c r="Q134" s="35"/>
      <c r="R134" s="35"/>
      <c r="S134" s="35"/>
      <c r="X134" s="35"/>
      <c r="Y134" s="35"/>
      <c r="Z134" s="35"/>
      <c r="AA134" s="35"/>
      <c r="AB134" s="35"/>
      <c r="AC134" s="35"/>
      <c r="AD134" s="35"/>
      <c r="AE134" s="35"/>
      <c r="AF134" s="35"/>
      <c r="AG134" s="35"/>
      <c r="AH134" s="35"/>
      <c r="AI134" s="35"/>
      <c r="AJ134" s="35"/>
      <c r="AK134" s="35">
        <v>16</v>
      </c>
      <c r="AL134" s="35" t="s">
        <v>65</v>
      </c>
      <c r="AM134" s="35"/>
    </row>
    <row r="135" spans="17:39" ht="12.75" hidden="1">
      <c r="Q135" s="35"/>
      <c r="R135" s="35"/>
      <c r="S135" s="35"/>
      <c r="X135" s="35"/>
      <c r="Y135" s="35"/>
      <c r="Z135" s="35"/>
      <c r="AA135" s="35"/>
      <c r="AB135" s="35"/>
      <c r="AC135" s="35"/>
      <c r="AD135" s="35"/>
      <c r="AE135" s="35"/>
      <c r="AF135" s="35"/>
      <c r="AG135" s="35"/>
      <c r="AH135" s="35"/>
      <c r="AI135" s="35"/>
      <c r="AJ135" s="35"/>
      <c r="AK135" s="35">
        <v>17</v>
      </c>
      <c r="AL135" s="35" t="s">
        <v>66</v>
      </c>
      <c r="AM135" s="35"/>
    </row>
    <row r="136" spans="17:39" ht="12.75" hidden="1">
      <c r="Q136" s="35"/>
      <c r="R136" s="35"/>
      <c r="S136" s="35"/>
      <c r="X136" s="35"/>
      <c r="Y136" s="35"/>
      <c r="Z136" s="35"/>
      <c r="AA136" s="35"/>
      <c r="AB136" s="35"/>
      <c r="AC136" s="35"/>
      <c r="AD136" s="35"/>
      <c r="AE136" s="35"/>
      <c r="AF136" s="35"/>
      <c r="AG136" s="35"/>
      <c r="AH136" s="35"/>
      <c r="AI136" s="35"/>
      <c r="AJ136" s="35"/>
      <c r="AK136" s="35">
        <v>18</v>
      </c>
      <c r="AL136" s="35" t="s">
        <v>67</v>
      </c>
      <c r="AM136" s="35"/>
    </row>
    <row r="137" spans="17:39" ht="12.75" hidden="1">
      <c r="Q137" s="35"/>
      <c r="R137" s="35"/>
      <c r="S137" s="35"/>
      <c r="X137" s="35"/>
      <c r="Y137" s="35"/>
      <c r="Z137" s="35"/>
      <c r="AA137" s="35"/>
      <c r="AB137" s="35"/>
      <c r="AC137" s="35"/>
      <c r="AD137" s="35"/>
      <c r="AE137" s="35"/>
      <c r="AF137" s="35"/>
      <c r="AG137" s="35"/>
      <c r="AH137" s="35"/>
      <c r="AI137" s="35"/>
      <c r="AJ137" s="35"/>
      <c r="AK137" s="35">
        <v>19</v>
      </c>
      <c r="AL137" s="35" t="s">
        <v>68</v>
      </c>
      <c r="AM137" s="35"/>
    </row>
    <row r="138" spans="17:39" ht="12.75" hidden="1">
      <c r="Q138" s="35"/>
      <c r="R138" s="35"/>
      <c r="S138" s="35"/>
      <c r="X138" s="35"/>
      <c r="Y138" s="35"/>
      <c r="Z138" s="35"/>
      <c r="AA138" s="35"/>
      <c r="AB138" s="35"/>
      <c r="AC138" s="35"/>
      <c r="AD138" s="35"/>
      <c r="AE138" s="35"/>
      <c r="AF138" s="35"/>
      <c r="AG138" s="35"/>
      <c r="AH138" s="35"/>
      <c r="AI138" s="35"/>
      <c r="AJ138" s="35"/>
      <c r="AK138" s="35">
        <v>20</v>
      </c>
      <c r="AL138" s="35" t="s">
        <v>69</v>
      </c>
      <c r="AM138" s="35"/>
    </row>
    <row r="139" spans="17:39" ht="12.75" hidden="1">
      <c r="Q139" s="35"/>
      <c r="R139" s="35"/>
      <c r="S139" s="35"/>
      <c r="X139" s="35"/>
      <c r="Y139" s="35"/>
      <c r="Z139" s="35"/>
      <c r="AA139" s="35"/>
      <c r="AB139" s="35"/>
      <c r="AC139" s="35"/>
      <c r="AD139" s="35"/>
      <c r="AE139" s="35"/>
      <c r="AF139" s="35"/>
      <c r="AG139" s="35"/>
      <c r="AH139" s="35"/>
      <c r="AI139" s="35"/>
      <c r="AJ139" s="35"/>
      <c r="AK139" s="35">
        <v>30</v>
      </c>
      <c r="AL139" s="35" t="s">
        <v>70</v>
      </c>
      <c r="AM139" s="35"/>
    </row>
    <row r="140" spans="24:39" ht="12.75" hidden="1">
      <c r="X140" s="35"/>
      <c r="Y140" s="35"/>
      <c r="Z140" s="35"/>
      <c r="AA140" s="35"/>
      <c r="AB140" s="35"/>
      <c r="AC140" s="35"/>
      <c r="AD140" s="35"/>
      <c r="AE140" s="35"/>
      <c r="AF140" s="35"/>
      <c r="AG140" s="35"/>
      <c r="AH140" s="35"/>
      <c r="AI140" s="35"/>
      <c r="AJ140" s="35"/>
      <c r="AK140" s="35">
        <v>40</v>
      </c>
      <c r="AL140" s="35" t="s">
        <v>71</v>
      </c>
      <c r="AM140" s="35"/>
    </row>
    <row r="141" spans="24:39" ht="12.75" hidden="1">
      <c r="X141" s="35"/>
      <c r="Y141" s="35"/>
      <c r="Z141" s="35"/>
      <c r="AA141" s="35"/>
      <c r="AB141" s="35"/>
      <c r="AC141" s="35"/>
      <c r="AD141" s="35"/>
      <c r="AE141" s="35"/>
      <c r="AF141" s="35"/>
      <c r="AG141" s="35"/>
      <c r="AH141" s="35"/>
      <c r="AI141" s="35"/>
      <c r="AJ141" s="35"/>
      <c r="AK141" s="35">
        <v>50</v>
      </c>
      <c r="AL141" s="35" t="s">
        <v>72</v>
      </c>
      <c r="AM141" s="35"/>
    </row>
    <row r="142" spans="24:39" ht="12.75" hidden="1">
      <c r="X142" s="35"/>
      <c r="Y142" s="35"/>
      <c r="Z142" s="35"/>
      <c r="AA142" s="35"/>
      <c r="AB142" s="35"/>
      <c r="AC142" s="35"/>
      <c r="AD142" s="35"/>
      <c r="AE142" s="35"/>
      <c r="AF142" s="35"/>
      <c r="AG142" s="35"/>
      <c r="AH142" s="35"/>
      <c r="AI142" s="35"/>
      <c r="AJ142" s="35"/>
      <c r="AK142" s="35">
        <v>60</v>
      </c>
      <c r="AL142" s="35" t="s">
        <v>73</v>
      </c>
      <c r="AM142" s="35"/>
    </row>
    <row r="143" spans="24:39" ht="12.75" hidden="1">
      <c r="X143" s="35"/>
      <c r="Y143" s="35"/>
      <c r="Z143" s="35"/>
      <c r="AA143" s="35"/>
      <c r="AB143" s="35"/>
      <c r="AC143" s="35"/>
      <c r="AD143" s="35"/>
      <c r="AE143" s="35"/>
      <c r="AF143" s="35"/>
      <c r="AG143" s="35"/>
      <c r="AH143" s="35"/>
      <c r="AI143" s="35"/>
      <c r="AJ143" s="35"/>
      <c r="AK143" s="35">
        <v>70</v>
      </c>
      <c r="AL143" s="35" t="s">
        <v>74</v>
      </c>
      <c r="AM143" s="35"/>
    </row>
    <row r="144" spans="24:39" ht="12.75" hidden="1">
      <c r="X144" s="35"/>
      <c r="Y144" s="35"/>
      <c r="Z144" s="35"/>
      <c r="AA144" s="35"/>
      <c r="AB144" s="35"/>
      <c r="AC144" s="35"/>
      <c r="AD144" s="35"/>
      <c r="AE144" s="35"/>
      <c r="AF144" s="35"/>
      <c r="AG144" s="35"/>
      <c r="AH144" s="35"/>
      <c r="AI144" s="35"/>
      <c r="AJ144" s="35"/>
      <c r="AK144" s="35">
        <v>80</v>
      </c>
      <c r="AL144" s="35" t="s">
        <v>75</v>
      </c>
      <c r="AM144" s="35"/>
    </row>
    <row r="145" spans="24:39" ht="12.75" hidden="1">
      <c r="X145" s="35"/>
      <c r="Y145" s="35"/>
      <c r="Z145" s="35"/>
      <c r="AA145" s="35"/>
      <c r="AB145" s="35"/>
      <c r="AC145" s="35"/>
      <c r="AD145" s="35"/>
      <c r="AE145" s="35"/>
      <c r="AF145" s="35"/>
      <c r="AG145" s="35"/>
      <c r="AH145" s="35"/>
      <c r="AI145" s="35"/>
      <c r="AJ145" s="35"/>
      <c r="AK145" s="35">
        <v>90</v>
      </c>
      <c r="AL145" s="35" t="s">
        <v>76</v>
      </c>
      <c r="AM145" s="35"/>
    </row>
    <row r="146" ht="12.75" hidden="1">
      <c r="AJ146" s="44"/>
    </row>
    <row r="147" spans="24:39" ht="12.75" hidden="1">
      <c r="X147" s="34">
        <f>'[1]pf'!F11</f>
        <v>2917</v>
      </c>
      <c r="Y147" s="35">
        <f>(X147-X150)/1000</f>
        <v>2</v>
      </c>
      <c r="Z147" s="35"/>
      <c r="AA147" s="35"/>
      <c r="AB147" s="35"/>
      <c r="AC147" s="35"/>
      <c r="AD147" s="35"/>
      <c r="AE147" s="35"/>
      <c r="AF147" s="35"/>
      <c r="AG147" s="35"/>
      <c r="AH147" s="35"/>
      <c r="AI147" s="35"/>
      <c r="AJ147" s="35"/>
      <c r="AK147" s="35">
        <v>1</v>
      </c>
      <c r="AL147" s="35" t="s">
        <v>50</v>
      </c>
      <c r="AM147" s="35"/>
    </row>
    <row r="148" spans="24:39" ht="12.75" hidden="1">
      <c r="X148" s="35">
        <f>(Y147-X149)/100</f>
        <v>0</v>
      </c>
      <c r="Y148" s="35">
        <f>X148</f>
        <v>0</v>
      </c>
      <c r="Z148" s="35">
        <f>RIGHT(Y148,2)*1</f>
        <v>0</v>
      </c>
      <c r="AA148" s="35">
        <f>(Y148-Z148)/100</f>
        <v>0</v>
      </c>
      <c r="AB148" s="35">
        <f>(Z148-RIGHT(Z148,1)*1)/10</f>
        <v>0</v>
      </c>
      <c r="AC148" s="35">
        <f>RIGHT(Y148,1)*1</f>
        <v>0</v>
      </c>
      <c r="AD148" s="35" t="str">
        <f>IF(AB148=AK148,AM148,IF(AB148=AK149,AM149,IF(AB148=AK150,AM150,IF(AB148=AK151,AM151,IF(AB148=AK152,AM152,IF(AB148=AK153,AM153,IF(AB148=AK154,AM154,IF(AB148=AK155,AM155," "))))))))</f>
        <v> </v>
      </c>
      <c r="AE148" s="35" t="str">
        <f>IF(AB148=1," ",IF(AC148=AK147,AL147,IF(AC148=AK148,AL148,IF(AC148=AK149,AL149,IF(AC148=AK150,AL150,IF(AC148=AK151,AL151,IF(AC148=AK152,AL152," ")))))))</f>
        <v> </v>
      </c>
      <c r="AF148" s="35" t="str">
        <f>IF(AB148=1," ",IF(AC148=AK153,AL153,IF(AC148=AK154,AL154,IF(AC148=AK155,AL155," "))))</f>
        <v> </v>
      </c>
      <c r="AG148" s="35" t="str">
        <f>IF(AB148=0," ",IF(AB148&gt;1," ",IF(AC148=AK148,AL158,IF(AC148=AK149,AL159,IF(AC148=AK150,AL160,IF(AC148=AK151,AL161,IF(AC148=AK152,AL162,IF(AC148=AK153,AL163," "))))))))</f>
        <v> </v>
      </c>
      <c r="AH148" s="35" t="str">
        <f>IF(AB148=0," ",IF(AB148&gt;1," ",IF(AC148=AK154,AL164,IF(AC148=AK155,AL165,IF(AC148=AK147,AL157,IF(AC148=0,AL156," "))))))</f>
        <v> </v>
      </c>
      <c r="AI148" s="35" t="str">
        <f>IF(AB148=0," ","lakh")</f>
        <v> </v>
      </c>
      <c r="AJ148" s="35" t="str">
        <f>IF(AC148=0," ",IF(AB148&gt;0," ","lakh"))</f>
        <v> </v>
      </c>
      <c r="AK148" s="35">
        <v>2</v>
      </c>
      <c r="AL148" s="35" t="s">
        <v>51</v>
      </c>
      <c r="AM148" s="35" t="s">
        <v>69</v>
      </c>
    </row>
    <row r="149" spans="24:39" ht="12.75" hidden="1">
      <c r="X149" s="35">
        <f>RIGHT(Y147,2)*1</f>
        <v>2</v>
      </c>
      <c r="Y149" s="35">
        <f>X149</f>
        <v>2</v>
      </c>
      <c r="Z149" s="35">
        <f>RIGHT(Y149,2)*1</f>
        <v>2</v>
      </c>
      <c r="AA149" s="35">
        <f>(Y149-Z149)/100</f>
        <v>0</v>
      </c>
      <c r="AB149" s="35">
        <f>(Z149-RIGHT(Z149,1)*1)/10</f>
        <v>0</v>
      </c>
      <c r="AC149" s="35">
        <f>RIGHT(Y149,1)*1</f>
        <v>2</v>
      </c>
      <c r="AD149" s="35" t="str">
        <f>IF(AB149=AK148,AM148,IF(AB149=AK149,AM149,IF(AB149=AK150,AM150,IF(AB149=AK151,AM151,IF(AB149=AK152,AM152,IF(AB149=AK153,AM153,IF(AB149=AK154,AM154,IF(AB149=AK155,AM155," "))))))))</f>
        <v> </v>
      </c>
      <c r="AE149" s="35" t="str">
        <f>IF(AB149=1," ",IF(AC149=AK147,AL147,IF(AC149=AK148,AL148,IF(AC149=AK149,AL149,IF(AC149=AK150,AL150,IF(AC149=AK151,AL151,IF(AC149=AK152,AL152," ")))))))</f>
        <v>Two</v>
      </c>
      <c r="AF149" s="35" t="str">
        <f>IF(AB149=1," ",IF(AC149=AK153,AL153,IF(AC149=AK154,AL154,IF(AC149=AK155,AL155," "))))</f>
        <v> </v>
      </c>
      <c r="AG149" s="35" t="str">
        <f>IF(AB149=0," ",IF(AB149&gt;1," ",IF(AC149=AK148,AL158,IF(AC149=AK149,AL159,IF(AC149=AK150,AL160,IF(AC149=AK151,AL161,IF(AC149=AK152,AL162,IF(AC149=AK153,AL163," "))))))))</f>
        <v> </v>
      </c>
      <c r="AH149" s="35" t="str">
        <f>IF(AB149=0," ",IF(AB149&gt;1," ",IF(AC149=AK154,AL164,IF(AC149=AK155,AL165,IF(AC149=AK147,AL157,IF(AC149=0,AL156," "))))))</f>
        <v> </v>
      </c>
      <c r="AI149" s="35" t="str">
        <f>IF(AB149=0," ","thousand")</f>
        <v> </v>
      </c>
      <c r="AJ149" s="35" t="str">
        <f>IF(AC149=0," ",IF(AB149&gt;0," ","thousand"))</f>
        <v>thousand</v>
      </c>
      <c r="AK149" s="35">
        <v>3</v>
      </c>
      <c r="AL149" s="35" t="s">
        <v>52</v>
      </c>
      <c r="AM149" s="35" t="s">
        <v>70</v>
      </c>
    </row>
    <row r="150" spans="24:39" ht="12.75" hidden="1">
      <c r="X150" s="35">
        <f>RIGHT(X147,3)*1</f>
        <v>917</v>
      </c>
      <c r="Y150" s="35">
        <f>X150</f>
        <v>917</v>
      </c>
      <c r="Z150" s="35">
        <f>ROUND((Y150-AA151)/100,0)</f>
        <v>9</v>
      </c>
      <c r="AA150" s="35"/>
      <c r="AB150" s="35"/>
      <c r="AC150" s="35"/>
      <c r="AD150" s="35"/>
      <c r="AE150" s="35" t="str">
        <f>IF(Z150=0," ",IF(Z150=AK147,AL147,IF(Z150=AK148,AL148,IF(Z150=AK149,AL149,IF(Z150=AK150,AL150,IF(Z150=AK151,AL151,IF(Z150=AK152,AL152," ")))))))</f>
        <v> </v>
      </c>
      <c r="AF150" s="35" t="str">
        <f>IF(Z150=0," ",IF(Z150=AK153,AL153,IF(Z150=AK154,AL154,IF(Z150=AK155,AL155," "))))</f>
        <v>Nine</v>
      </c>
      <c r="AG150" s="35"/>
      <c r="AH150" s="35"/>
      <c r="AI150" s="35" t="str">
        <f>IF(Z150=0," ","hundred")</f>
        <v>hundred</v>
      </c>
      <c r="AJ150" s="35"/>
      <c r="AK150" s="35">
        <v>4</v>
      </c>
      <c r="AL150" s="35" t="s">
        <v>53</v>
      </c>
      <c r="AM150" s="35" t="s">
        <v>71</v>
      </c>
    </row>
    <row r="151" spans="24:39" ht="12.75" hidden="1">
      <c r="X151" s="35"/>
      <c r="Y151" s="35"/>
      <c r="Z151" s="35"/>
      <c r="AA151" s="35">
        <f>RIGHT(Y150,2)*1</f>
        <v>17</v>
      </c>
      <c r="AB151" s="35">
        <f>(AA151-RIGHT(AA151,1)*1)/10</f>
        <v>1</v>
      </c>
      <c r="AC151" s="35">
        <f>RIGHT(Y150,1)*1</f>
        <v>7</v>
      </c>
      <c r="AD151" s="35" t="str">
        <f>IF(AB151=AK148,AM148,IF(AB151=AK149,AM149,IF(AB151=AK150,AM150,IF(AB151=AK151,AM151,IF(AB151=AK152,AM152,IF(AB151=AK153,AM153,IF(AB151=AK154,AM154,IF(AB151=AK155,AM155," "))))))))</f>
        <v> </v>
      </c>
      <c r="AE151" s="35" t="str">
        <f>IF(AB151=1," ",IF(AC151=AK147,AL147,IF(AC151=AK148,AL148,IF(AC151=AK149,AL149,IF(AC151=AK150,AL150,IF(AC151=AK151,AL151,IF(AC151=AK152,AL152," ")))))))</f>
        <v> </v>
      </c>
      <c r="AF151" s="35" t="str">
        <f>IF(AB151=1," ",IF(AC151=AK153,AL153,IF(AC151=AK154,AL154,IF(AC151=AK155,AL155," "))))</f>
        <v> </v>
      </c>
      <c r="AG151" s="35" t="str">
        <f>IF(AB151=0," ",IF(AB151&gt;1," ",IF(AC151=AK148,AL158,IF(AC151=AK149,AL159,IF(AC151=AK150,AL160,IF(AC151=AK151,AL161,IF(AC151=AL162,AL152,IF(AC151=AK153,AL163," "))))))))</f>
        <v>Seventeen</v>
      </c>
      <c r="AH151" s="35" t="str">
        <f>IF(AB151=0," ",IF(AB151&gt;1," ",IF(AC151=AK154,AL164,IF(AC151=AK155,AL165,IF(AC151=AK147,AL157,IF(AC151=0,AL156," "))))))</f>
        <v> </v>
      </c>
      <c r="AI151" s="35"/>
      <c r="AJ151" s="35"/>
      <c r="AK151" s="35">
        <v>5</v>
      </c>
      <c r="AL151" s="35" t="s">
        <v>54</v>
      </c>
      <c r="AM151" s="35" t="s">
        <v>72</v>
      </c>
    </row>
    <row r="152" spans="24:39" ht="12.75" hidden="1">
      <c r="X152" s="35"/>
      <c r="Y152" s="35"/>
      <c r="Z152" s="35"/>
      <c r="AA152" s="35"/>
      <c r="AB152" s="35">
        <f>AB151</f>
        <v>1</v>
      </c>
      <c r="AC152" s="35">
        <f>AC151</f>
        <v>7</v>
      </c>
      <c r="AD152" s="35"/>
      <c r="AE152" s="35"/>
      <c r="AF152" s="35"/>
      <c r="AG152" s="35"/>
      <c r="AH152" s="35"/>
      <c r="AI152" s="35"/>
      <c r="AJ152" s="35"/>
      <c r="AK152" s="35">
        <v>6</v>
      </c>
      <c r="AL152" s="35" t="s">
        <v>55</v>
      </c>
      <c r="AM152" s="35" t="s">
        <v>73</v>
      </c>
    </row>
    <row r="153" spans="24:39" ht="12.75" hidden="1">
      <c r="X153" s="35"/>
      <c r="Y153" s="35"/>
      <c r="Z153" s="35"/>
      <c r="AA153" s="35"/>
      <c r="AB153" s="35"/>
      <c r="AC153" s="35"/>
      <c r="AD153" s="35"/>
      <c r="AE153" s="35"/>
      <c r="AF153" s="35"/>
      <c r="AG153" s="35"/>
      <c r="AH153" s="35"/>
      <c r="AI153" s="35"/>
      <c r="AJ153" s="35"/>
      <c r="AK153" s="35">
        <v>7</v>
      </c>
      <c r="AL153" s="35" t="s">
        <v>56</v>
      </c>
      <c r="AM153" s="35" t="s">
        <v>74</v>
      </c>
    </row>
    <row r="154" spans="24:39" ht="12.75" hidden="1">
      <c r="X154" s="35"/>
      <c r="Y154" s="35"/>
      <c r="Z154" s="35"/>
      <c r="AA154" s="35"/>
      <c r="AB154" s="35"/>
      <c r="AC154" s="35"/>
      <c r="AD154" s="35"/>
      <c r="AE154" s="35"/>
      <c r="AF154" s="35"/>
      <c r="AG154" s="35"/>
      <c r="AH154" s="35"/>
      <c r="AI154" s="35"/>
      <c r="AJ154" s="35"/>
      <c r="AK154" s="35">
        <v>8</v>
      </c>
      <c r="AL154" s="35" t="s">
        <v>57</v>
      </c>
      <c r="AM154" s="35" t="s">
        <v>75</v>
      </c>
    </row>
    <row r="155" spans="24:39" ht="12.75" hidden="1">
      <c r="X155" s="35">
        <f>TRIM(AD148&amp;" "&amp;AE148&amp;" "&amp;AF148&amp;" "&amp;AG148&amp;" "&amp;AH148&amp;" "&amp;AI148&amp;" "&amp;AJ148)</f>
      </c>
      <c r="Y155" s="35"/>
      <c r="Z155" s="35"/>
      <c r="AA155" s="35"/>
      <c r="AB155" s="35"/>
      <c r="AC155" s="35"/>
      <c r="AD155" s="35"/>
      <c r="AE155" s="35"/>
      <c r="AF155" s="35"/>
      <c r="AG155" s="35"/>
      <c r="AH155" s="35"/>
      <c r="AI155" s="35"/>
      <c r="AJ155" s="35"/>
      <c r="AK155" s="35">
        <v>9</v>
      </c>
      <c r="AL155" s="35" t="s">
        <v>58</v>
      </c>
      <c r="AM155" s="35" t="s">
        <v>76</v>
      </c>
    </row>
    <row r="156" spans="24:39" ht="12.75" hidden="1">
      <c r="X156" s="35" t="str">
        <f>TRIM(AD149&amp;" "&amp;AE149&amp;" "&amp;AF149&amp;" "&amp;AG149&amp;" "&amp;AH149&amp;" "&amp;AI149&amp;" "&amp;AJ149)</f>
        <v>Two thousand</v>
      </c>
      <c r="Y156" s="35"/>
      <c r="Z156" s="35"/>
      <c r="AA156" s="35"/>
      <c r="AB156" s="35"/>
      <c r="AC156" s="35"/>
      <c r="AD156" s="35"/>
      <c r="AE156" s="35"/>
      <c r="AF156" s="35"/>
      <c r="AG156" s="35"/>
      <c r="AH156" s="35"/>
      <c r="AI156" s="35"/>
      <c r="AJ156" s="35"/>
      <c r="AK156" s="35">
        <v>10</v>
      </c>
      <c r="AL156" s="35" t="s">
        <v>59</v>
      </c>
      <c r="AM156" s="35"/>
    </row>
    <row r="157" spans="24:39" ht="12.75" hidden="1">
      <c r="X157" s="35" t="str">
        <f>TRIM(AD150&amp;" "&amp;AE150&amp;" "&amp;AF150&amp;" "&amp;AG150&amp;" "&amp;AH150&amp;" "&amp;AI150&amp;" "&amp;AJ150)</f>
        <v>Nine hundred</v>
      </c>
      <c r="Y157" s="35"/>
      <c r="Z157" s="35"/>
      <c r="AA157" s="35"/>
      <c r="AB157" s="35"/>
      <c r="AC157" s="35"/>
      <c r="AD157" s="35"/>
      <c r="AE157" s="35"/>
      <c r="AF157" s="35"/>
      <c r="AG157" s="35"/>
      <c r="AH157" s="35"/>
      <c r="AI157" s="35"/>
      <c r="AJ157" s="35"/>
      <c r="AK157" s="35">
        <v>11</v>
      </c>
      <c r="AL157" s="35" t="s">
        <v>60</v>
      </c>
      <c r="AM157" s="35"/>
    </row>
    <row r="158" spans="24:39" ht="12.75" hidden="1">
      <c r="X158" s="35" t="str">
        <f>TRIM(AD151&amp;" "&amp;AE151&amp;" "&amp;AF151&amp;" "&amp;AG151&amp;" "&amp;AH151)</f>
        <v>Seventeen</v>
      </c>
      <c r="Y158" s="35"/>
      <c r="Z158" s="35"/>
      <c r="AA158" s="35"/>
      <c r="AB158" s="35"/>
      <c r="AC158" s="35"/>
      <c r="AD158" s="35"/>
      <c r="AE158" s="35"/>
      <c r="AF158" s="35"/>
      <c r="AG158" s="35"/>
      <c r="AH158" s="35"/>
      <c r="AI158" s="35"/>
      <c r="AJ158" s="35"/>
      <c r="AK158" s="35">
        <v>12</v>
      </c>
      <c r="AL158" s="35" t="s">
        <v>61</v>
      </c>
      <c r="AM158" s="35"/>
    </row>
    <row r="159" spans="24:39" ht="12.75" hidden="1">
      <c r="X159" s="35" t="str">
        <f>TRIM(X155&amp;" "&amp;X156&amp;" "&amp;X157&amp;" "&amp;X158)&amp;" only"</f>
        <v>Two thousand Nine hundred Seventeen only</v>
      </c>
      <c r="Y159" s="35"/>
      <c r="Z159" s="35"/>
      <c r="AA159" s="35"/>
      <c r="AB159" s="35"/>
      <c r="AC159" s="35"/>
      <c r="AD159" s="35"/>
      <c r="AE159" s="35"/>
      <c r="AF159" s="35"/>
      <c r="AG159" s="35"/>
      <c r="AH159" s="35"/>
      <c r="AI159" s="35"/>
      <c r="AJ159" s="35"/>
      <c r="AK159" s="35">
        <v>13</v>
      </c>
      <c r="AL159" s="35" t="s">
        <v>62</v>
      </c>
      <c r="AM159" s="35"/>
    </row>
    <row r="160" spans="24:39" ht="12.75" hidden="1">
      <c r="X160" s="35"/>
      <c r="Y160" s="35"/>
      <c r="Z160" s="35"/>
      <c r="AA160" s="35"/>
      <c r="AB160" s="35"/>
      <c r="AC160" s="35"/>
      <c r="AD160" s="35"/>
      <c r="AE160" s="35"/>
      <c r="AF160" s="35"/>
      <c r="AG160" s="35"/>
      <c r="AH160" s="35"/>
      <c r="AI160" s="35"/>
      <c r="AJ160" s="35"/>
      <c r="AK160" s="35">
        <v>14</v>
      </c>
      <c r="AL160" s="35" t="s">
        <v>63</v>
      </c>
      <c r="AM160" s="35"/>
    </row>
    <row r="161" spans="24:39" ht="12.75" hidden="1">
      <c r="X161" s="35"/>
      <c r="Y161" s="35"/>
      <c r="Z161" s="35"/>
      <c r="AA161" s="35"/>
      <c r="AB161" s="35"/>
      <c r="AC161" s="35"/>
      <c r="AD161" s="35"/>
      <c r="AE161" s="35"/>
      <c r="AF161" s="35"/>
      <c r="AG161" s="35"/>
      <c r="AH161" s="35"/>
      <c r="AI161" s="35"/>
      <c r="AJ161" s="35"/>
      <c r="AK161" s="35">
        <v>15</v>
      </c>
      <c r="AL161" s="35" t="s">
        <v>64</v>
      </c>
      <c r="AM161" s="35"/>
    </row>
    <row r="162" spans="24:39" ht="12.75" hidden="1">
      <c r="X162" s="35"/>
      <c r="Y162" s="35"/>
      <c r="Z162" s="35"/>
      <c r="AA162" s="35"/>
      <c r="AB162" s="35"/>
      <c r="AC162" s="35"/>
      <c r="AD162" s="35"/>
      <c r="AE162" s="35"/>
      <c r="AF162" s="35"/>
      <c r="AG162" s="35"/>
      <c r="AH162" s="35"/>
      <c r="AI162" s="35"/>
      <c r="AJ162" s="35"/>
      <c r="AK162" s="35">
        <v>16</v>
      </c>
      <c r="AL162" s="35" t="s">
        <v>65</v>
      </c>
      <c r="AM162" s="35"/>
    </row>
    <row r="163" spans="24:39" ht="12.75" hidden="1">
      <c r="X163" s="35"/>
      <c r="Y163" s="35"/>
      <c r="Z163" s="35"/>
      <c r="AA163" s="35"/>
      <c r="AB163" s="35"/>
      <c r="AC163" s="35"/>
      <c r="AD163" s="35"/>
      <c r="AE163" s="35"/>
      <c r="AF163" s="35"/>
      <c r="AG163" s="35"/>
      <c r="AH163" s="35"/>
      <c r="AI163" s="35"/>
      <c r="AJ163" s="35"/>
      <c r="AK163" s="35">
        <v>17</v>
      </c>
      <c r="AL163" s="35" t="s">
        <v>66</v>
      </c>
      <c r="AM163" s="35"/>
    </row>
    <row r="164" spans="24:39" ht="12.75" hidden="1">
      <c r="X164" s="35"/>
      <c r="Y164" s="35"/>
      <c r="Z164" s="35"/>
      <c r="AA164" s="35"/>
      <c r="AB164" s="35"/>
      <c r="AC164" s="35"/>
      <c r="AD164" s="35"/>
      <c r="AE164" s="35"/>
      <c r="AF164" s="35"/>
      <c r="AG164" s="35"/>
      <c r="AH164" s="35"/>
      <c r="AI164" s="35"/>
      <c r="AJ164" s="35"/>
      <c r="AK164" s="35">
        <v>18</v>
      </c>
      <c r="AL164" s="35" t="s">
        <v>67</v>
      </c>
      <c r="AM164" s="35"/>
    </row>
    <row r="165" spans="24:39" ht="12.75" hidden="1">
      <c r="X165" s="35"/>
      <c r="Y165" s="35"/>
      <c r="Z165" s="35"/>
      <c r="AA165" s="35"/>
      <c r="AB165" s="35"/>
      <c r="AC165" s="35"/>
      <c r="AD165" s="35"/>
      <c r="AE165" s="35"/>
      <c r="AF165" s="35"/>
      <c r="AG165" s="35"/>
      <c r="AH165" s="35"/>
      <c r="AI165" s="35"/>
      <c r="AJ165" s="35"/>
      <c r="AK165" s="35">
        <v>19</v>
      </c>
      <c r="AL165" s="35" t="s">
        <v>68</v>
      </c>
      <c r="AM165" s="35"/>
    </row>
    <row r="166" spans="24:39" ht="12.75" hidden="1">
      <c r="X166" s="35"/>
      <c r="Y166" s="35"/>
      <c r="Z166" s="35"/>
      <c r="AA166" s="35"/>
      <c r="AB166" s="35"/>
      <c r="AC166" s="35"/>
      <c r="AD166" s="35"/>
      <c r="AE166" s="35"/>
      <c r="AF166" s="35"/>
      <c r="AG166" s="35"/>
      <c r="AH166" s="35"/>
      <c r="AI166" s="35"/>
      <c r="AJ166" s="35"/>
      <c r="AK166" s="35">
        <v>20</v>
      </c>
      <c r="AL166" s="35" t="s">
        <v>69</v>
      </c>
      <c r="AM166" s="35"/>
    </row>
    <row r="167" spans="24:39" ht="12.75" hidden="1">
      <c r="X167" s="35"/>
      <c r="Y167" s="35"/>
      <c r="Z167" s="35"/>
      <c r="AA167" s="35"/>
      <c r="AB167" s="35"/>
      <c r="AC167" s="35"/>
      <c r="AD167" s="35"/>
      <c r="AE167" s="35"/>
      <c r="AF167" s="35"/>
      <c r="AG167" s="35"/>
      <c r="AH167" s="35"/>
      <c r="AI167" s="35"/>
      <c r="AJ167" s="35"/>
      <c r="AK167" s="35">
        <v>30</v>
      </c>
      <c r="AL167" s="35" t="s">
        <v>70</v>
      </c>
      <c r="AM167" s="35"/>
    </row>
    <row r="168" spans="24:39" ht="12.75" hidden="1">
      <c r="X168" s="35"/>
      <c r="Y168" s="35"/>
      <c r="Z168" s="35"/>
      <c r="AA168" s="35"/>
      <c r="AB168" s="35"/>
      <c r="AC168" s="35"/>
      <c r="AD168" s="35"/>
      <c r="AE168" s="35"/>
      <c r="AF168" s="35"/>
      <c r="AG168" s="35"/>
      <c r="AH168" s="35"/>
      <c r="AI168" s="35"/>
      <c r="AJ168" s="35"/>
      <c r="AK168" s="35">
        <v>40</v>
      </c>
      <c r="AL168" s="35" t="s">
        <v>71</v>
      </c>
      <c r="AM168" s="35"/>
    </row>
    <row r="169" spans="24:39" ht="12.75" hidden="1">
      <c r="X169" s="35"/>
      <c r="Y169" s="35"/>
      <c r="Z169" s="35"/>
      <c r="AA169" s="35"/>
      <c r="AB169" s="35"/>
      <c r="AC169" s="35"/>
      <c r="AD169" s="35"/>
      <c r="AE169" s="35"/>
      <c r="AF169" s="35"/>
      <c r="AG169" s="35"/>
      <c r="AH169" s="35"/>
      <c r="AI169" s="35"/>
      <c r="AJ169" s="35"/>
      <c r="AK169" s="35">
        <v>50</v>
      </c>
      <c r="AL169" s="35" t="s">
        <v>72</v>
      </c>
      <c r="AM169" s="35"/>
    </row>
    <row r="170" spans="24:39" ht="12.75" hidden="1">
      <c r="X170" s="35"/>
      <c r="Y170" s="35"/>
      <c r="Z170" s="35"/>
      <c r="AA170" s="35"/>
      <c r="AB170" s="35"/>
      <c r="AC170" s="35"/>
      <c r="AD170" s="35"/>
      <c r="AE170" s="35"/>
      <c r="AF170" s="35"/>
      <c r="AG170" s="35"/>
      <c r="AH170" s="35"/>
      <c r="AI170" s="35"/>
      <c r="AJ170" s="35"/>
      <c r="AK170" s="35">
        <v>60</v>
      </c>
      <c r="AL170" s="35" t="s">
        <v>73</v>
      </c>
      <c r="AM170" s="35"/>
    </row>
    <row r="171" spans="24:39" ht="12.75" hidden="1">
      <c r="X171" s="35"/>
      <c r="Y171" s="35"/>
      <c r="Z171" s="35"/>
      <c r="AA171" s="35"/>
      <c r="AB171" s="35"/>
      <c r="AC171" s="35"/>
      <c r="AD171" s="35"/>
      <c r="AE171" s="35"/>
      <c r="AF171" s="35"/>
      <c r="AG171" s="35"/>
      <c r="AH171" s="35"/>
      <c r="AI171" s="35"/>
      <c r="AJ171" s="35"/>
      <c r="AK171" s="35">
        <v>70</v>
      </c>
      <c r="AL171" s="35" t="s">
        <v>74</v>
      </c>
      <c r="AM171" s="35"/>
    </row>
    <row r="172" spans="24:39" ht="12.75" hidden="1">
      <c r="X172" s="35"/>
      <c r="Y172" s="35"/>
      <c r="Z172" s="35"/>
      <c r="AA172" s="35"/>
      <c r="AB172" s="35"/>
      <c r="AC172" s="35"/>
      <c r="AD172" s="35"/>
      <c r="AE172" s="35"/>
      <c r="AF172" s="35"/>
      <c r="AG172" s="35"/>
      <c r="AH172" s="35"/>
      <c r="AI172" s="35"/>
      <c r="AJ172" s="35"/>
      <c r="AK172" s="35">
        <v>80</v>
      </c>
      <c r="AL172" s="35" t="s">
        <v>75</v>
      </c>
      <c r="AM172" s="35"/>
    </row>
    <row r="173" spans="24:39" ht="12.75" hidden="1">
      <c r="X173" s="35"/>
      <c r="Y173" s="35"/>
      <c r="Z173" s="35"/>
      <c r="AA173" s="35"/>
      <c r="AB173" s="35"/>
      <c r="AC173" s="35"/>
      <c r="AD173" s="35"/>
      <c r="AE173" s="35"/>
      <c r="AF173" s="35"/>
      <c r="AG173" s="35"/>
      <c r="AH173" s="35"/>
      <c r="AI173" s="35"/>
      <c r="AJ173" s="35"/>
      <c r="AK173" s="35">
        <v>90</v>
      </c>
      <c r="AL173" s="35" t="s">
        <v>76</v>
      </c>
      <c r="AM173" s="35"/>
    </row>
    <row r="174" ht="12.75" hidden="1">
      <c r="AJ174" s="44"/>
    </row>
    <row r="175" ht="12.75" hidden="1">
      <c r="AJ175" s="44"/>
    </row>
    <row r="176" spans="24:39" ht="12.75" hidden="1">
      <c r="X176" s="34">
        <f>'[1]pf'!F32</f>
        <v>0</v>
      </c>
      <c r="Y176" s="35">
        <f>(X176-X179)/1000</f>
        <v>0</v>
      </c>
      <c r="Z176" s="35"/>
      <c r="AA176" s="35"/>
      <c r="AB176" s="35"/>
      <c r="AC176" s="35"/>
      <c r="AD176" s="35"/>
      <c r="AE176" s="35"/>
      <c r="AF176" s="35"/>
      <c r="AG176" s="35"/>
      <c r="AH176" s="35"/>
      <c r="AI176" s="35"/>
      <c r="AJ176" s="35"/>
      <c r="AK176" s="35">
        <v>1</v>
      </c>
      <c r="AL176" s="35" t="s">
        <v>50</v>
      </c>
      <c r="AM176" s="35"/>
    </row>
    <row r="177" spans="24:39" ht="12.75" hidden="1">
      <c r="X177" s="35">
        <f>(Y176-X178)/100</f>
        <v>0</v>
      </c>
      <c r="Y177" s="35">
        <f>X177</f>
        <v>0</v>
      </c>
      <c r="Z177" s="35">
        <f>RIGHT(Y177,2)*1</f>
        <v>0</v>
      </c>
      <c r="AA177" s="35">
        <f>(Y177-Z177)/100</f>
        <v>0</v>
      </c>
      <c r="AB177" s="35">
        <f>(Z177-RIGHT(Z177,1)*1)/10</f>
        <v>0</v>
      </c>
      <c r="AC177" s="35">
        <f>RIGHT(Y177,1)*1</f>
        <v>0</v>
      </c>
      <c r="AD177" s="35" t="str">
        <f>IF(AB177=AK177,AM177,IF(AB177=AK178,AM178,IF(AB177=AK179,AM179,IF(AB177=AK180,AM180,IF(AB177=AK181,AM181,IF(AB177=AK182,AM182,IF(AB177=AK183,AM183,IF(AB177=AK184,AM184," "))))))))</f>
        <v> </v>
      </c>
      <c r="AE177" s="35" t="str">
        <f>IF(AB177=1," ",IF(AC177=AK176,AL176,IF(AC177=AK177,AL177,IF(AC177=AK178,AL178,IF(AC177=AK179,AL179,IF(AC177=AK180,AL180,IF(AC177=AK181,AL181," ")))))))</f>
        <v> </v>
      </c>
      <c r="AF177" s="35" t="str">
        <f>IF(AB177=1," ",IF(AC177=AK182,AL182,IF(AC177=AK183,AL183,IF(AC177=AK184,AL184," "))))</f>
        <v> </v>
      </c>
      <c r="AG177" s="35" t="str">
        <f>IF(AB177=0," ",IF(AB177&gt;1," ",IF(AC177=AK177,AL187,IF(AC177=AK178,AL188,IF(AC177=AK179,AL189,IF(AC177=AK180,AL190,IF(AC177=AK181,AL191,IF(AC177=AK182,AL192," "))))))))</f>
        <v> </v>
      </c>
      <c r="AH177" s="35" t="str">
        <f>IF(AB177=0," ",IF(AB177&gt;1," ",IF(AC177=AK183,AL193,IF(AC177=AK184,AL194,IF(AC177=AK176,AL186,IF(AC177=0,AL185," "))))))</f>
        <v> </v>
      </c>
      <c r="AI177" s="35" t="str">
        <f>IF(AB177=0," ","lakh")</f>
        <v> </v>
      </c>
      <c r="AJ177" s="35" t="str">
        <f>IF(AC177=0," ",IF(AB177&gt;0," ","lakh"))</f>
        <v> </v>
      </c>
      <c r="AK177" s="35">
        <v>2</v>
      </c>
      <c r="AL177" s="35" t="s">
        <v>51</v>
      </c>
      <c r="AM177" s="35" t="s">
        <v>69</v>
      </c>
    </row>
    <row r="178" spans="24:39" ht="12.75" hidden="1">
      <c r="X178" s="35">
        <f>RIGHT(Y176,2)*1</f>
        <v>0</v>
      </c>
      <c r="Y178" s="35">
        <f>X178</f>
        <v>0</v>
      </c>
      <c r="Z178" s="35">
        <f>RIGHT(Y178,2)*1</f>
        <v>0</v>
      </c>
      <c r="AA178" s="35">
        <f>(Y178-Z178)/100</f>
        <v>0</v>
      </c>
      <c r="AB178" s="35">
        <f>(Z178-RIGHT(Z178,1)*1)/10</f>
        <v>0</v>
      </c>
      <c r="AC178" s="35">
        <f>RIGHT(Y178,1)*1</f>
        <v>0</v>
      </c>
      <c r="AD178" s="35" t="str">
        <f>IF(AB178=AK177,AM177,IF(AB178=AK178,AM178,IF(AB178=AK179,AM179,IF(AB178=AK180,AM180,IF(AB178=AK181,AM181,IF(AB178=AK182,AM182,IF(AB178=AK183,AM183,IF(AB178=AK184,AM184," "))))))))</f>
        <v> </v>
      </c>
      <c r="AE178" s="35" t="str">
        <f>IF(AB178=1," ",IF(AC178=AK176,AL176,IF(AC178=AK177,AL177,IF(AC178=AK178,AL178,IF(AC178=AK179,AL179,IF(AC178=AK180,AL180,IF(AC178=AK181,AL181," ")))))))</f>
        <v> </v>
      </c>
      <c r="AF178" s="35" t="str">
        <f>IF(AB178=1," ",IF(AC178=AK182,AL182,IF(AC178=AK183,AL183,IF(AC178=AK184,AL184," "))))</f>
        <v> </v>
      </c>
      <c r="AG178" s="35" t="str">
        <f>IF(AB178=0," ",IF(AB178&gt;1," ",IF(AC178=AK177,AL187,IF(AC178=AK178,AL188,IF(AC178=AK179,AL189,IF(AC178=AK180,AL190,IF(AC178=AK181,AL191,IF(AC178=AK182,AL192," "))))))))</f>
        <v> </v>
      </c>
      <c r="AH178" s="35" t="str">
        <f>IF(AB178=0," ",IF(AB178&gt;1," ",IF(AC178=AK183,AL193,IF(AC178=AK184,AL194,IF(AC178=AK176,AL186,IF(AC178=0,AL185," "))))))</f>
        <v> </v>
      </c>
      <c r="AI178" s="35" t="str">
        <f>IF(AB178=0," ","thousand")</f>
        <v> </v>
      </c>
      <c r="AJ178" s="35" t="str">
        <f>IF(AC178=0," ",IF(AB178&gt;0," ","thousand"))</f>
        <v> </v>
      </c>
      <c r="AK178" s="35">
        <v>3</v>
      </c>
      <c r="AL178" s="35" t="s">
        <v>52</v>
      </c>
      <c r="AM178" s="35" t="s">
        <v>70</v>
      </c>
    </row>
    <row r="179" spans="24:39" ht="12.75" hidden="1">
      <c r="X179" s="35">
        <f>RIGHT(X176,3)*1</f>
        <v>0</v>
      </c>
      <c r="Y179" s="35">
        <f>X179</f>
        <v>0</v>
      </c>
      <c r="Z179" s="35">
        <f>ROUND((Y179-AA180)/100,0)</f>
        <v>0</v>
      </c>
      <c r="AA179" s="35"/>
      <c r="AB179" s="35"/>
      <c r="AC179" s="35"/>
      <c r="AD179" s="35"/>
      <c r="AE179" s="35" t="str">
        <f>IF(Z179=0," ",IF(Z179=AK176,AL176,IF(Z179=AK177,AL177,IF(Z179=AK178,AL178,IF(Z179=AK179,AL179,IF(Z179=AK180,AL180,IF(Z179=AK181,AL181," ")))))))</f>
        <v> </v>
      </c>
      <c r="AF179" s="35" t="str">
        <f>IF(Z179=0," ",IF(Z179=AK182,AL182,IF(Z179=AK183,AL183,IF(Z179=AK184,AL184," "))))</f>
        <v> </v>
      </c>
      <c r="AG179" s="35"/>
      <c r="AH179" s="35"/>
      <c r="AI179" s="35" t="str">
        <f>IF(Z179=0," ","hundred")</f>
        <v> </v>
      </c>
      <c r="AJ179" s="35"/>
      <c r="AK179" s="35">
        <v>4</v>
      </c>
      <c r="AL179" s="35" t="s">
        <v>53</v>
      </c>
      <c r="AM179" s="35" t="s">
        <v>71</v>
      </c>
    </row>
    <row r="180" spans="24:39" ht="12.75" hidden="1">
      <c r="X180" s="35"/>
      <c r="Y180" s="35"/>
      <c r="Z180" s="35"/>
      <c r="AA180" s="35">
        <f>RIGHT(Y179,2)*1</f>
        <v>0</v>
      </c>
      <c r="AB180" s="35">
        <f>(AA180-RIGHT(AA180,1)*1)/10</f>
        <v>0</v>
      </c>
      <c r="AC180" s="35">
        <f>RIGHT(Y179,1)*1</f>
        <v>0</v>
      </c>
      <c r="AD180" s="35" t="str">
        <f>IF(AB180=AK177,AM177,IF(AB180=AK178,AM178,IF(AB180=AK179,AM179,IF(AB180=AK180,AM180,IF(AB180=AK181,AM181,IF(AB180=AK182,AM182,IF(AB180=AK183,AM183,IF(AB180=AK184,AM184," "))))))))</f>
        <v> </v>
      </c>
      <c r="AE180" s="35" t="str">
        <f>IF(AB180=1," ",IF(AC180=AK176,AL176,IF(AC180=AK177,AL177,IF(AC180=AK178,AL178,IF(AC180=AK179,AL179,IF(AC180=AK180,AL180,IF(AC180=AK181,AL181," ")))))))</f>
        <v> </v>
      </c>
      <c r="AF180" s="35" t="str">
        <f>IF(AB180=1," ",IF(AC180=AK182,AL182,IF(AC180=AK183,AL183,IF(AC180=AK184,AL184," "))))</f>
        <v> </v>
      </c>
      <c r="AG180" s="35" t="str">
        <f>IF(AB180=0," ",IF(AB180&gt;1," ",IF(AC180=AK177,AL187,IF(AC180=AK178,AL188,IF(AC180=AK179,AL189,IF(AC180=AK180,AL190,IF(AC180=AL191,AL181,IF(AC180=AK182,AL192," "))))))))</f>
        <v> </v>
      </c>
      <c r="AH180" s="35" t="str">
        <f>IF(AB180=0," ",IF(AB180&gt;1," ",IF(AC180=AK183,AL193,IF(AC180=AK184,AL194,IF(AC180=AK176,AL186,IF(AC180=0,AL185," "))))))</f>
        <v> </v>
      </c>
      <c r="AI180" s="35"/>
      <c r="AJ180" s="35"/>
      <c r="AK180" s="35">
        <v>5</v>
      </c>
      <c r="AL180" s="35" t="s">
        <v>54</v>
      </c>
      <c r="AM180" s="35" t="s">
        <v>72</v>
      </c>
    </row>
    <row r="181" spans="24:39" ht="12.75" hidden="1">
      <c r="X181" s="35"/>
      <c r="Y181" s="35"/>
      <c r="Z181" s="35"/>
      <c r="AA181" s="35"/>
      <c r="AB181" s="35">
        <f>AB180</f>
        <v>0</v>
      </c>
      <c r="AC181" s="35">
        <f>AC180</f>
        <v>0</v>
      </c>
      <c r="AD181" s="35"/>
      <c r="AE181" s="35"/>
      <c r="AF181" s="35"/>
      <c r="AG181" s="35"/>
      <c r="AH181" s="35"/>
      <c r="AI181" s="35"/>
      <c r="AJ181" s="35"/>
      <c r="AK181" s="35">
        <v>6</v>
      </c>
      <c r="AL181" s="35" t="s">
        <v>55</v>
      </c>
      <c r="AM181" s="35" t="s">
        <v>73</v>
      </c>
    </row>
    <row r="182" spans="24:39" ht="12.75" hidden="1">
      <c r="X182" s="35"/>
      <c r="Y182" s="35"/>
      <c r="Z182" s="35"/>
      <c r="AA182" s="35"/>
      <c r="AB182" s="35"/>
      <c r="AC182" s="35"/>
      <c r="AD182" s="35"/>
      <c r="AE182" s="35"/>
      <c r="AF182" s="35"/>
      <c r="AG182" s="35"/>
      <c r="AH182" s="35"/>
      <c r="AI182" s="35"/>
      <c r="AJ182" s="35"/>
      <c r="AK182" s="35">
        <v>7</v>
      </c>
      <c r="AL182" s="35" t="s">
        <v>56</v>
      </c>
      <c r="AM182" s="35" t="s">
        <v>74</v>
      </c>
    </row>
    <row r="183" spans="24:39" ht="12.75" hidden="1">
      <c r="X183" s="35"/>
      <c r="Y183" s="35"/>
      <c r="Z183" s="35"/>
      <c r="AA183" s="35"/>
      <c r="AB183" s="35"/>
      <c r="AC183" s="35"/>
      <c r="AD183" s="35"/>
      <c r="AE183" s="35"/>
      <c r="AF183" s="35"/>
      <c r="AG183" s="35"/>
      <c r="AH183" s="35"/>
      <c r="AI183" s="35"/>
      <c r="AJ183" s="35"/>
      <c r="AK183" s="35">
        <v>8</v>
      </c>
      <c r="AL183" s="35" t="s">
        <v>57</v>
      </c>
      <c r="AM183" s="35" t="s">
        <v>75</v>
      </c>
    </row>
    <row r="184" spans="24:39" ht="12.75" hidden="1">
      <c r="X184" s="35">
        <f>TRIM(AD177&amp;" "&amp;AE177&amp;" "&amp;AF177&amp;" "&amp;AG177&amp;" "&amp;AH177&amp;" "&amp;AI177&amp;" "&amp;AJ177)</f>
      </c>
      <c r="Y184" s="35"/>
      <c r="Z184" s="35"/>
      <c r="AA184" s="35"/>
      <c r="AB184" s="35"/>
      <c r="AC184" s="35"/>
      <c r="AD184" s="35"/>
      <c r="AE184" s="35"/>
      <c r="AF184" s="35"/>
      <c r="AG184" s="35"/>
      <c r="AH184" s="35"/>
      <c r="AI184" s="35"/>
      <c r="AJ184" s="35"/>
      <c r="AK184" s="35">
        <v>9</v>
      </c>
      <c r="AL184" s="35" t="s">
        <v>58</v>
      </c>
      <c r="AM184" s="35" t="s">
        <v>76</v>
      </c>
    </row>
    <row r="185" spans="24:39" ht="12.75" hidden="1">
      <c r="X185" s="35">
        <f>TRIM(AD178&amp;" "&amp;AE178&amp;" "&amp;AF178&amp;" "&amp;AG178&amp;" "&amp;AH178&amp;" "&amp;AI178&amp;" "&amp;AJ178)</f>
      </c>
      <c r="Y185" s="35"/>
      <c r="Z185" s="35"/>
      <c r="AA185" s="35"/>
      <c r="AB185" s="35"/>
      <c r="AC185" s="35"/>
      <c r="AD185" s="35"/>
      <c r="AE185" s="35"/>
      <c r="AF185" s="35"/>
      <c r="AG185" s="35"/>
      <c r="AH185" s="35"/>
      <c r="AI185" s="35"/>
      <c r="AJ185" s="35"/>
      <c r="AK185" s="35">
        <v>10</v>
      </c>
      <c r="AL185" s="35" t="s">
        <v>59</v>
      </c>
      <c r="AM185" s="35"/>
    </row>
    <row r="186" spans="24:39" ht="12.75" hidden="1">
      <c r="X186" s="35">
        <f>TRIM(AD179&amp;" "&amp;AE179&amp;" "&amp;AF179&amp;" "&amp;AG179&amp;" "&amp;AH179&amp;" "&amp;AI179&amp;" "&amp;AJ179)</f>
      </c>
      <c r="Y186" s="35"/>
      <c r="Z186" s="35"/>
      <c r="AA186" s="35"/>
      <c r="AB186" s="35"/>
      <c r="AC186" s="35"/>
      <c r="AD186" s="35"/>
      <c r="AE186" s="35"/>
      <c r="AF186" s="35"/>
      <c r="AG186" s="35"/>
      <c r="AH186" s="35"/>
      <c r="AI186" s="35"/>
      <c r="AJ186" s="35"/>
      <c r="AK186" s="35">
        <v>11</v>
      </c>
      <c r="AL186" s="35" t="s">
        <v>60</v>
      </c>
      <c r="AM186" s="35"/>
    </row>
    <row r="187" spans="24:39" ht="12.75" hidden="1">
      <c r="X187" s="35">
        <f>TRIM(AD180&amp;" "&amp;AE180&amp;" "&amp;AF180&amp;" "&amp;AG180&amp;" "&amp;AH180)</f>
      </c>
      <c r="Y187" s="35"/>
      <c r="Z187" s="35"/>
      <c r="AA187" s="35"/>
      <c r="AB187" s="35"/>
      <c r="AC187" s="35"/>
      <c r="AD187" s="35"/>
      <c r="AE187" s="35"/>
      <c r="AF187" s="35"/>
      <c r="AG187" s="35"/>
      <c r="AH187" s="35"/>
      <c r="AI187" s="35"/>
      <c r="AJ187" s="35"/>
      <c r="AK187" s="35">
        <v>12</v>
      </c>
      <c r="AL187" s="35" t="s">
        <v>61</v>
      </c>
      <c r="AM187" s="35"/>
    </row>
    <row r="188" spans="24:39" ht="12.75" hidden="1">
      <c r="X188" s="35" t="str">
        <f>TRIM(X184&amp;" "&amp;X185&amp;" "&amp;X186&amp;" "&amp;X187)&amp;" only"</f>
        <v> only</v>
      </c>
      <c r="Y188" s="35"/>
      <c r="Z188" s="35"/>
      <c r="AA188" s="35"/>
      <c r="AB188" s="35"/>
      <c r="AC188" s="35"/>
      <c r="AD188" s="35"/>
      <c r="AE188" s="35"/>
      <c r="AF188" s="35"/>
      <c r="AG188" s="35"/>
      <c r="AH188" s="35"/>
      <c r="AI188" s="35"/>
      <c r="AJ188" s="35"/>
      <c r="AK188" s="35">
        <v>13</v>
      </c>
      <c r="AL188" s="35" t="s">
        <v>62</v>
      </c>
      <c r="AM188" s="35"/>
    </row>
    <row r="189" spans="24:39" ht="12.75" hidden="1">
      <c r="X189" s="35"/>
      <c r="Y189" s="35"/>
      <c r="Z189" s="35"/>
      <c r="AA189" s="35"/>
      <c r="AB189" s="35"/>
      <c r="AC189" s="35"/>
      <c r="AD189" s="35"/>
      <c r="AE189" s="35"/>
      <c r="AF189" s="35"/>
      <c r="AG189" s="35"/>
      <c r="AH189" s="35"/>
      <c r="AI189" s="35"/>
      <c r="AJ189" s="35"/>
      <c r="AK189" s="35">
        <v>14</v>
      </c>
      <c r="AL189" s="35" t="s">
        <v>63</v>
      </c>
      <c r="AM189" s="35"/>
    </row>
    <row r="190" spans="24:39" ht="12.75" hidden="1">
      <c r="X190" s="35"/>
      <c r="Y190" s="35"/>
      <c r="Z190" s="35"/>
      <c r="AA190" s="35"/>
      <c r="AB190" s="35"/>
      <c r="AC190" s="35"/>
      <c r="AD190" s="35"/>
      <c r="AE190" s="35"/>
      <c r="AF190" s="35"/>
      <c r="AG190" s="35"/>
      <c r="AH190" s="35"/>
      <c r="AI190" s="35"/>
      <c r="AJ190" s="35"/>
      <c r="AK190" s="35">
        <v>15</v>
      </c>
      <c r="AL190" s="35" t="s">
        <v>64</v>
      </c>
      <c r="AM190" s="35"/>
    </row>
    <row r="191" spans="24:39" ht="12.75" hidden="1">
      <c r="X191" s="35"/>
      <c r="Y191" s="35"/>
      <c r="Z191" s="35"/>
      <c r="AA191" s="35"/>
      <c r="AB191" s="35"/>
      <c r="AC191" s="35"/>
      <c r="AD191" s="35"/>
      <c r="AE191" s="35"/>
      <c r="AF191" s="35"/>
      <c r="AG191" s="35"/>
      <c r="AH191" s="35"/>
      <c r="AI191" s="35"/>
      <c r="AJ191" s="35"/>
      <c r="AK191" s="35">
        <v>16</v>
      </c>
      <c r="AL191" s="35" t="s">
        <v>65</v>
      </c>
      <c r="AM191" s="35"/>
    </row>
    <row r="192" spans="24:39" ht="12.75" hidden="1">
      <c r="X192" s="35"/>
      <c r="Y192" s="35"/>
      <c r="Z192" s="35"/>
      <c r="AA192" s="35"/>
      <c r="AB192" s="35"/>
      <c r="AC192" s="35"/>
      <c r="AD192" s="35"/>
      <c r="AE192" s="35"/>
      <c r="AF192" s="35"/>
      <c r="AG192" s="35"/>
      <c r="AH192" s="35"/>
      <c r="AI192" s="35"/>
      <c r="AJ192" s="35"/>
      <c r="AK192" s="35">
        <v>17</v>
      </c>
      <c r="AL192" s="35" t="s">
        <v>66</v>
      </c>
      <c r="AM192" s="35"/>
    </row>
    <row r="193" spans="24:39" ht="12.75" hidden="1">
      <c r="X193" s="35"/>
      <c r="Y193" s="35"/>
      <c r="Z193" s="35"/>
      <c r="AA193" s="35"/>
      <c r="AB193" s="35"/>
      <c r="AC193" s="35"/>
      <c r="AD193" s="35"/>
      <c r="AE193" s="35"/>
      <c r="AF193" s="35"/>
      <c r="AG193" s="35"/>
      <c r="AH193" s="35"/>
      <c r="AI193" s="35"/>
      <c r="AJ193" s="35"/>
      <c r="AK193" s="35">
        <v>18</v>
      </c>
      <c r="AL193" s="35" t="s">
        <v>67</v>
      </c>
      <c r="AM193" s="35"/>
    </row>
    <row r="194" spans="24:39" ht="12.75" hidden="1">
      <c r="X194" s="35"/>
      <c r="Y194" s="35"/>
      <c r="Z194" s="35"/>
      <c r="AA194" s="35"/>
      <c r="AB194" s="35"/>
      <c r="AC194" s="35"/>
      <c r="AD194" s="35"/>
      <c r="AE194" s="35"/>
      <c r="AF194" s="35"/>
      <c r="AG194" s="35"/>
      <c r="AH194" s="35"/>
      <c r="AI194" s="35"/>
      <c r="AJ194" s="35"/>
      <c r="AK194" s="35">
        <v>19</v>
      </c>
      <c r="AL194" s="35" t="s">
        <v>68</v>
      </c>
      <c r="AM194" s="35"/>
    </row>
    <row r="195" spans="24:39" ht="12.75" hidden="1">
      <c r="X195" s="35"/>
      <c r="Y195" s="35"/>
      <c r="Z195" s="35"/>
      <c r="AA195" s="35"/>
      <c r="AB195" s="35"/>
      <c r="AC195" s="35"/>
      <c r="AD195" s="35"/>
      <c r="AE195" s="35"/>
      <c r="AF195" s="35"/>
      <c r="AG195" s="35"/>
      <c r="AH195" s="35"/>
      <c r="AI195" s="35"/>
      <c r="AJ195" s="35"/>
      <c r="AK195" s="35">
        <v>20</v>
      </c>
      <c r="AL195" s="35" t="s">
        <v>69</v>
      </c>
      <c r="AM195" s="35"/>
    </row>
    <row r="196" spans="24:39" ht="12.75" hidden="1">
      <c r="X196" s="35"/>
      <c r="Y196" s="35"/>
      <c r="Z196" s="35"/>
      <c r="AA196" s="35"/>
      <c r="AB196" s="35"/>
      <c r="AC196" s="35"/>
      <c r="AD196" s="35"/>
      <c r="AE196" s="35"/>
      <c r="AF196" s="35"/>
      <c r="AG196" s="35"/>
      <c r="AH196" s="35"/>
      <c r="AI196" s="35"/>
      <c r="AJ196" s="35"/>
      <c r="AK196" s="35">
        <v>30</v>
      </c>
      <c r="AL196" s="35" t="s">
        <v>70</v>
      </c>
      <c r="AM196" s="35"/>
    </row>
    <row r="197" spans="24:39" ht="12.75" hidden="1">
      <c r="X197" s="35"/>
      <c r="Y197" s="35"/>
      <c r="Z197" s="35"/>
      <c r="AA197" s="35"/>
      <c r="AB197" s="35"/>
      <c r="AC197" s="35"/>
      <c r="AD197" s="35"/>
      <c r="AE197" s="35"/>
      <c r="AF197" s="35"/>
      <c r="AG197" s="35"/>
      <c r="AH197" s="35"/>
      <c r="AI197" s="35"/>
      <c r="AJ197" s="35"/>
      <c r="AK197" s="35">
        <v>40</v>
      </c>
      <c r="AL197" s="35" t="s">
        <v>71</v>
      </c>
      <c r="AM197" s="35"/>
    </row>
    <row r="198" spans="24:39" ht="12.75" hidden="1">
      <c r="X198" s="35"/>
      <c r="Y198" s="35"/>
      <c r="Z198" s="35"/>
      <c r="AA198" s="35"/>
      <c r="AB198" s="35"/>
      <c r="AC198" s="35"/>
      <c r="AD198" s="35"/>
      <c r="AE198" s="35"/>
      <c r="AF198" s="35"/>
      <c r="AG198" s="35"/>
      <c r="AH198" s="35"/>
      <c r="AI198" s="35"/>
      <c r="AJ198" s="35"/>
      <c r="AK198" s="35">
        <v>50</v>
      </c>
      <c r="AL198" s="35" t="s">
        <v>72</v>
      </c>
      <c r="AM198" s="35"/>
    </row>
    <row r="199" spans="24:39" ht="12.75" hidden="1">
      <c r="X199" s="35"/>
      <c r="Y199" s="35"/>
      <c r="Z199" s="35"/>
      <c r="AA199" s="35"/>
      <c r="AB199" s="35"/>
      <c r="AC199" s="35"/>
      <c r="AD199" s="35"/>
      <c r="AE199" s="35"/>
      <c r="AF199" s="35"/>
      <c r="AG199" s="35"/>
      <c r="AH199" s="35"/>
      <c r="AI199" s="35"/>
      <c r="AJ199" s="35"/>
      <c r="AK199" s="35">
        <v>60</v>
      </c>
      <c r="AL199" s="35" t="s">
        <v>73</v>
      </c>
      <c r="AM199" s="35"/>
    </row>
    <row r="200" spans="24:39" ht="12.75" hidden="1">
      <c r="X200" s="35"/>
      <c r="Y200" s="35"/>
      <c r="Z200" s="35"/>
      <c r="AA200" s="35"/>
      <c r="AB200" s="35"/>
      <c r="AC200" s="35"/>
      <c r="AD200" s="35"/>
      <c r="AE200" s="35"/>
      <c r="AF200" s="35"/>
      <c r="AG200" s="35"/>
      <c r="AH200" s="35"/>
      <c r="AI200" s="35"/>
      <c r="AJ200" s="35"/>
      <c r="AK200" s="35">
        <v>70</v>
      </c>
      <c r="AL200" s="35" t="s">
        <v>74</v>
      </c>
      <c r="AM200" s="35"/>
    </row>
    <row r="201" spans="24:39" ht="12.75" hidden="1">
      <c r="X201" s="35"/>
      <c r="Y201" s="35"/>
      <c r="Z201" s="35"/>
      <c r="AA201" s="35"/>
      <c r="AB201" s="35"/>
      <c r="AC201" s="35"/>
      <c r="AD201" s="35"/>
      <c r="AE201" s="35"/>
      <c r="AF201" s="35"/>
      <c r="AG201" s="35"/>
      <c r="AH201" s="35"/>
      <c r="AI201" s="35"/>
      <c r="AJ201" s="35"/>
      <c r="AK201" s="35">
        <v>80</v>
      </c>
      <c r="AL201" s="35" t="s">
        <v>75</v>
      </c>
      <c r="AM201" s="35"/>
    </row>
    <row r="202" spans="24:39" ht="12.75" hidden="1">
      <c r="X202" s="35"/>
      <c r="Y202" s="35"/>
      <c r="Z202" s="35"/>
      <c r="AA202" s="35"/>
      <c r="AB202" s="35"/>
      <c r="AC202" s="35"/>
      <c r="AD202" s="35"/>
      <c r="AE202" s="35"/>
      <c r="AF202" s="35"/>
      <c r="AG202" s="35"/>
      <c r="AH202" s="35"/>
      <c r="AI202" s="35"/>
      <c r="AJ202" s="35"/>
      <c r="AK202" s="35">
        <v>90</v>
      </c>
      <c r="AL202" s="35" t="s">
        <v>76</v>
      </c>
      <c r="AM202" s="35"/>
    </row>
    <row r="203" ht="12.75" hidden="1">
      <c r="AJ203" s="44"/>
    </row>
    <row r="204" ht="12.75" hidden="1">
      <c r="AJ204" s="44"/>
    </row>
    <row r="205" ht="12.75" hidden="1">
      <c r="AJ205" s="44"/>
    </row>
    <row r="206" ht="12.75" hidden="1">
      <c r="AJ206" s="44"/>
    </row>
    <row r="207" ht="12.75" hidden="1">
      <c r="AJ207" s="44"/>
    </row>
    <row r="208" ht="12.75" hidden="1">
      <c r="AJ208" s="44"/>
    </row>
    <row r="209" ht="12.75" hidden="1">
      <c r="AJ209" s="44"/>
    </row>
    <row r="210" ht="12.75" hidden="1">
      <c r="AJ210" s="44"/>
    </row>
    <row r="211" ht="12.75" hidden="1">
      <c r="AJ211" s="44"/>
    </row>
    <row r="212" ht="12.75" hidden="1">
      <c r="AJ212" s="44"/>
    </row>
    <row r="213" ht="12.75" hidden="1">
      <c r="AJ213" s="44"/>
    </row>
    <row r="214" ht="12.75" hidden="1">
      <c r="AJ214" s="44"/>
    </row>
    <row r="215" ht="12.75" hidden="1">
      <c r="AJ215" s="44"/>
    </row>
    <row r="216" ht="12.75" hidden="1">
      <c r="AJ216" s="44"/>
    </row>
    <row r="217" ht="12.75" hidden="1">
      <c r="AJ217" s="44"/>
    </row>
    <row r="218" ht="12.75" hidden="1">
      <c r="AJ218" s="44"/>
    </row>
    <row r="219" ht="12.75" hidden="1">
      <c r="AJ219" s="44"/>
    </row>
    <row r="220" ht="12.75" hidden="1">
      <c r="AJ220" s="44"/>
    </row>
    <row r="221" ht="12.75" hidden="1">
      <c r="AJ221" s="44"/>
    </row>
    <row r="222" ht="12.75" hidden="1">
      <c r="AJ222" s="44"/>
    </row>
    <row r="223" ht="12.75" hidden="1">
      <c r="AJ223" s="44"/>
    </row>
    <row r="224" ht="12.75" hidden="1">
      <c r="AJ224" s="44"/>
    </row>
    <row r="225" ht="12.75" hidden="1">
      <c r="AJ225" s="44"/>
    </row>
    <row r="226" ht="12.75" hidden="1">
      <c r="AJ226" s="44"/>
    </row>
    <row r="227" ht="12.75">
      <c r="AJ227" s="44"/>
    </row>
    <row r="228" ht="12.75">
      <c r="AJ228" s="44"/>
    </row>
    <row r="229" ht="12.75">
      <c r="AJ229" s="44"/>
    </row>
    <row r="230" ht="12.75">
      <c r="AJ230" s="44"/>
    </row>
    <row r="231" ht="12.75">
      <c r="AJ231" s="44"/>
    </row>
    <row r="232" ht="12.75">
      <c r="AJ232" s="44"/>
    </row>
    <row r="233" ht="12.75">
      <c r="AJ233" s="44"/>
    </row>
    <row r="234" ht="12.75">
      <c r="AJ234" s="44"/>
    </row>
    <row r="235" ht="12.75">
      <c r="AJ235" s="44"/>
    </row>
    <row r="236" ht="12.75">
      <c r="AJ236" s="44"/>
    </row>
    <row r="237" ht="12.75">
      <c r="AJ237" s="44"/>
    </row>
    <row r="238" ht="12.75">
      <c r="AJ238" s="44"/>
    </row>
    <row r="239" ht="12.75">
      <c r="AJ239" s="44"/>
    </row>
    <row r="240" ht="12.75">
      <c r="AJ240" s="44"/>
    </row>
    <row r="241" ht="12.75">
      <c r="AJ241" s="44"/>
    </row>
    <row r="242" ht="12.75">
      <c r="AJ242" s="44"/>
    </row>
    <row r="243" ht="12.75">
      <c r="AJ243" s="44"/>
    </row>
    <row r="244" ht="12.75">
      <c r="AJ244" s="44"/>
    </row>
    <row r="245" ht="12.75">
      <c r="AJ245" s="44"/>
    </row>
    <row r="246" ht="12.75">
      <c r="AJ246" s="44"/>
    </row>
    <row r="247" ht="12.75">
      <c r="AJ247" s="44"/>
    </row>
    <row r="248" ht="12.75">
      <c r="AJ248" s="44"/>
    </row>
    <row r="249" ht="12.75">
      <c r="AJ249" s="44"/>
    </row>
    <row r="250" ht="12.75">
      <c r="AJ250" s="44"/>
    </row>
    <row r="251" ht="12.75">
      <c r="AJ251" s="44"/>
    </row>
    <row r="252" ht="12.75">
      <c r="AJ252" s="44"/>
    </row>
    <row r="253" ht="12.75">
      <c r="AJ253" s="44"/>
    </row>
    <row r="254" ht="12.75">
      <c r="AJ254" s="44"/>
    </row>
    <row r="255" ht="12.75">
      <c r="AJ255" s="44"/>
    </row>
    <row r="256" ht="12.75">
      <c r="AJ256" s="44"/>
    </row>
    <row r="257" ht="12.75">
      <c r="AJ257" s="44"/>
    </row>
    <row r="258" ht="12.75">
      <c r="AJ258" s="44"/>
    </row>
    <row r="259" ht="12.75">
      <c r="AJ259" s="44"/>
    </row>
    <row r="260" ht="12.75">
      <c r="AJ260" s="44"/>
    </row>
    <row r="261" ht="12.75">
      <c r="AJ261" s="44"/>
    </row>
    <row r="262" ht="12.75">
      <c r="AJ262" s="44"/>
    </row>
    <row r="263" ht="12.75">
      <c r="AJ263" s="44"/>
    </row>
    <row r="264" ht="12.75">
      <c r="AJ264" s="44"/>
    </row>
    <row r="265" ht="12.75">
      <c r="AJ265" s="44"/>
    </row>
    <row r="266" ht="12.75">
      <c r="AJ266" s="44"/>
    </row>
    <row r="267" ht="12.75">
      <c r="AJ267" s="44"/>
    </row>
    <row r="268" ht="12.75">
      <c r="AJ268" s="44"/>
    </row>
    <row r="269" ht="12.75">
      <c r="AJ269" s="44"/>
    </row>
    <row r="270" ht="12.75">
      <c r="AJ270" s="44"/>
    </row>
    <row r="271" ht="12.75">
      <c r="AJ271" s="44"/>
    </row>
    <row r="272" ht="12.75">
      <c r="AJ272" s="44"/>
    </row>
    <row r="273" ht="12.75">
      <c r="AJ273" s="44"/>
    </row>
    <row r="274" ht="12.75">
      <c r="AJ274" s="44"/>
    </row>
    <row r="275" ht="12.75">
      <c r="AJ275" s="44"/>
    </row>
    <row r="276" ht="12.75">
      <c r="AJ276" s="44"/>
    </row>
    <row r="277" ht="12.75">
      <c r="AJ277" s="44"/>
    </row>
    <row r="278" ht="12.75">
      <c r="AJ278" s="44"/>
    </row>
    <row r="279" ht="12.75">
      <c r="AJ279" s="44"/>
    </row>
    <row r="280" ht="12.75">
      <c r="AJ280" s="44"/>
    </row>
    <row r="281" ht="12.75">
      <c r="AJ281" s="44"/>
    </row>
    <row r="282" ht="12.75">
      <c r="AJ282" s="44"/>
    </row>
    <row r="283" ht="12.75">
      <c r="AJ283" s="44"/>
    </row>
    <row r="284" ht="12.75">
      <c r="AJ284" s="44"/>
    </row>
    <row r="285" ht="12.75">
      <c r="AJ285" s="44"/>
    </row>
    <row r="286" ht="12.75">
      <c r="AJ286" s="44"/>
    </row>
    <row r="287" ht="12.75">
      <c r="AJ287" s="44"/>
    </row>
    <row r="288" ht="12.75">
      <c r="AJ288" s="44"/>
    </row>
    <row r="289" ht="12.75">
      <c r="AJ289" s="44"/>
    </row>
    <row r="290" ht="12.75">
      <c r="AJ290" s="44"/>
    </row>
    <row r="291" ht="12.75">
      <c r="AJ291" s="44"/>
    </row>
    <row r="292" ht="12.75">
      <c r="AJ292" s="44"/>
    </row>
    <row r="293" ht="12.75">
      <c r="AJ293" s="44"/>
    </row>
    <row r="294" ht="12.75">
      <c r="AJ294" s="44"/>
    </row>
    <row r="295" ht="12.75">
      <c r="AJ295" s="44"/>
    </row>
    <row r="296" ht="12.75">
      <c r="AJ296" s="44"/>
    </row>
    <row r="297" ht="12.75">
      <c r="AJ297" s="44"/>
    </row>
    <row r="298" ht="12.75">
      <c r="AJ298" s="44"/>
    </row>
    <row r="299" ht="12.75">
      <c r="AJ299" s="44"/>
    </row>
    <row r="300" ht="12.75">
      <c r="AJ300" s="44"/>
    </row>
    <row r="301" ht="12.75">
      <c r="AJ301" s="44"/>
    </row>
    <row r="302" ht="12.75">
      <c r="AJ302" s="44"/>
    </row>
    <row r="303" ht="12.75">
      <c r="AJ303" s="44"/>
    </row>
    <row r="304" ht="12.75">
      <c r="AJ304" s="44"/>
    </row>
    <row r="305" ht="12.75">
      <c r="AJ305" s="44"/>
    </row>
    <row r="306" ht="12.75">
      <c r="AJ306" s="44"/>
    </row>
    <row r="307" ht="12.75">
      <c r="AJ307" s="44"/>
    </row>
    <row r="308" ht="12.75">
      <c r="AJ308" s="44"/>
    </row>
    <row r="309" ht="12.75">
      <c r="AJ309" s="44"/>
    </row>
    <row r="310" ht="12.75">
      <c r="AJ310" s="44"/>
    </row>
    <row r="311" ht="12.75">
      <c r="AJ311" s="44"/>
    </row>
    <row r="312" ht="12.75">
      <c r="AJ312" s="44"/>
    </row>
    <row r="313" ht="12.75">
      <c r="AJ313" s="44"/>
    </row>
    <row r="314" ht="12.75">
      <c r="AJ314" s="44"/>
    </row>
    <row r="315" ht="12.75">
      <c r="AJ315" s="44"/>
    </row>
    <row r="316" ht="12.75">
      <c r="AJ316" s="44"/>
    </row>
    <row r="317" ht="12.75">
      <c r="AJ317" s="44"/>
    </row>
    <row r="318" ht="12.75">
      <c r="AJ318" s="44"/>
    </row>
    <row r="319" ht="12.75">
      <c r="AJ319" s="44"/>
    </row>
    <row r="320" ht="12.75">
      <c r="AJ320" s="44"/>
    </row>
    <row r="321" ht="12.75">
      <c r="AJ321" s="44"/>
    </row>
    <row r="322" ht="12.75">
      <c r="AJ322" s="44"/>
    </row>
    <row r="323" ht="12.75">
      <c r="AJ323" s="44"/>
    </row>
    <row r="324" ht="12.75">
      <c r="AJ324" s="44"/>
    </row>
    <row r="325" ht="12.75">
      <c r="AJ325" s="44"/>
    </row>
    <row r="326" ht="12.75">
      <c r="AJ326" s="44"/>
    </row>
    <row r="327" ht="12.75">
      <c r="AJ327" s="44"/>
    </row>
    <row r="328" ht="12.75">
      <c r="AJ328" s="44"/>
    </row>
    <row r="329" ht="12.75">
      <c r="AJ329" s="44"/>
    </row>
    <row r="330" ht="12.75">
      <c r="AJ330" s="44"/>
    </row>
    <row r="331" ht="12.75">
      <c r="AJ331" s="44"/>
    </row>
    <row r="332" ht="12.75">
      <c r="AJ332" s="44"/>
    </row>
    <row r="333" ht="12.75">
      <c r="AJ333" s="44"/>
    </row>
    <row r="334" ht="12.75">
      <c r="AJ334" s="44"/>
    </row>
  </sheetData>
  <sheetProtection password="DE4B" sheet="1" objects="1" scenarios="1" selectLockedCells="1"/>
  <mergeCells count="74">
    <mergeCell ref="AT5:AT35"/>
    <mergeCell ref="AU5:BY5"/>
    <mergeCell ref="B48:P48"/>
    <mergeCell ref="B49:P49"/>
    <mergeCell ref="B50:P50"/>
    <mergeCell ref="H32:K32"/>
    <mergeCell ref="H33:K33"/>
    <mergeCell ref="H34:K34"/>
    <mergeCell ref="H35:K35"/>
    <mergeCell ref="H36:K36"/>
    <mergeCell ref="H20:K20"/>
    <mergeCell ref="P20:P21"/>
    <mergeCell ref="H22:L22"/>
    <mergeCell ref="H24:L24"/>
    <mergeCell ref="B27:D27"/>
    <mergeCell ref="B29:C30"/>
    <mergeCell ref="B51:P51"/>
    <mergeCell ref="B52:P52"/>
    <mergeCell ref="N58:P58"/>
    <mergeCell ref="H40:K40"/>
    <mergeCell ref="H41:K41"/>
    <mergeCell ref="H42:K42"/>
    <mergeCell ref="B43:G43"/>
    <mergeCell ref="A44:K46"/>
    <mergeCell ref="M46:P46"/>
    <mergeCell ref="A37:A42"/>
    <mergeCell ref="C37:F37"/>
    <mergeCell ref="H37:K37"/>
    <mergeCell ref="H38:K38"/>
    <mergeCell ref="H39:K39"/>
    <mergeCell ref="D29:D30"/>
    <mergeCell ref="E29:E30"/>
    <mergeCell ref="F29:F30"/>
    <mergeCell ref="G29:G30"/>
    <mergeCell ref="B18:C18"/>
    <mergeCell ref="H18:L19"/>
    <mergeCell ref="M18:M19"/>
    <mergeCell ref="N18:N19"/>
    <mergeCell ref="O18:O19"/>
    <mergeCell ref="P18:P19"/>
    <mergeCell ref="S14:T14"/>
    <mergeCell ref="B16:C16"/>
    <mergeCell ref="H16:L16"/>
    <mergeCell ref="M16:M17"/>
    <mergeCell ref="N16:N17"/>
    <mergeCell ref="O16:O17"/>
    <mergeCell ref="P16:P17"/>
    <mergeCell ref="B14:C14"/>
    <mergeCell ref="H14:L14"/>
    <mergeCell ref="M14:M15"/>
    <mergeCell ref="N14:N15"/>
    <mergeCell ref="O14:O15"/>
    <mergeCell ref="A6:A36"/>
    <mergeCell ref="O6:P6"/>
    <mergeCell ref="B7:D7"/>
    <mergeCell ref="O7:P7"/>
    <mergeCell ref="D9:K9"/>
    <mergeCell ref="O9:P9"/>
    <mergeCell ref="B10:C10"/>
    <mergeCell ref="D10:K10"/>
    <mergeCell ref="O10:P10"/>
    <mergeCell ref="D11:K11"/>
    <mergeCell ref="O11:P11"/>
    <mergeCell ref="B12:C12"/>
    <mergeCell ref="D12:K12"/>
    <mergeCell ref="B13:C13"/>
    <mergeCell ref="O13:P13"/>
    <mergeCell ref="P14:P15"/>
    <mergeCell ref="A1:Q1"/>
    <mergeCell ref="A2:Q2"/>
    <mergeCell ref="A3:Q3"/>
    <mergeCell ref="N4:P4"/>
    <mergeCell ref="G5:K5"/>
    <mergeCell ref="N5:P5"/>
  </mergeCells>
  <printOptions horizontalCentered="1"/>
  <pageMargins left="0.118110236220472" right="0.118110236220472" top="0.551181102362205" bottom="0.393700787401575" header="0.511811023622047" footer="0.511811023622047"/>
  <pageSetup fitToHeight="1" fitToWidth="1" horizontalDpi="180" verticalDpi="18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A1:L37"/>
  <sheetViews>
    <sheetView showGridLines="0" zoomScalePageLayoutView="0" workbookViewId="0" topLeftCell="A1">
      <selection activeCell="B8" sqref="B8"/>
    </sheetView>
  </sheetViews>
  <sheetFormatPr defaultColWidth="9.140625" defaultRowHeight="15"/>
  <cols>
    <col min="1" max="2" width="9.140625" style="108" customWidth="1"/>
    <col min="3" max="3" width="8.57421875" style="108" customWidth="1"/>
    <col min="4" max="16384" width="9.140625" style="108" customWidth="1"/>
  </cols>
  <sheetData>
    <row r="1" spans="1:10" ht="13.5">
      <c r="A1" s="307" t="s">
        <v>159</v>
      </c>
      <c r="B1" s="307"/>
      <c r="C1" s="307"/>
      <c r="D1" s="307"/>
      <c r="E1" s="307"/>
      <c r="F1" s="307"/>
      <c r="G1" s="307"/>
      <c r="H1" s="307"/>
      <c r="I1" s="307"/>
      <c r="J1" s="307"/>
    </row>
    <row r="2" spans="1:10" ht="13.5">
      <c r="A2" s="109"/>
      <c r="B2" s="35"/>
      <c r="C2" s="35"/>
      <c r="D2" s="35"/>
      <c r="E2" s="35"/>
      <c r="F2" s="35"/>
      <c r="G2" s="35"/>
      <c r="H2" s="35"/>
      <c r="I2" s="35"/>
      <c r="J2" s="35"/>
    </row>
    <row r="3" spans="1:10" ht="13.5">
      <c r="A3" s="110">
        <v>1</v>
      </c>
      <c r="B3" s="111"/>
      <c r="C3" s="111"/>
      <c r="D3" s="35" t="s">
        <v>160</v>
      </c>
      <c r="E3" s="35"/>
      <c r="F3" s="35"/>
      <c r="G3" s="111"/>
      <c r="H3" s="111"/>
      <c r="I3" s="111"/>
      <c r="J3" s="35"/>
    </row>
    <row r="4" spans="1:10" ht="13.5">
      <c r="A4" s="109"/>
      <c r="B4" s="35"/>
      <c r="C4" s="35"/>
      <c r="D4" s="35"/>
      <c r="E4" s="35"/>
      <c r="F4" s="35"/>
      <c r="G4" s="35"/>
      <c r="H4" s="35"/>
      <c r="I4" s="35"/>
      <c r="J4" s="35"/>
    </row>
    <row r="5" spans="1:10" ht="13.5">
      <c r="A5" s="110">
        <v>2</v>
      </c>
      <c r="B5" s="111"/>
      <c r="C5" s="111"/>
      <c r="D5" s="112" t="s">
        <v>161</v>
      </c>
      <c r="E5" s="35"/>
      <c r="F5" s="35"/>
      <c r="G5" s="111"/>
      <c r="H5" s="111"/>
      <c r="I5" s="111"/>
      <c r="J5" s="35"/>
    </row>
    <row r="6" spans="1:10" ht="13.5">
      <c r="A6" s="109"/>
      <c r="B6" s="35"/>
      <c r="C6" s="35"/>
      <c r="D6" s="35"/>
      <c r="E6" s="35"/>
      <c r="F6" s="35"/>
      <c r="G6" s="35"/>
      <c r="H6" s="35"/>
      <c r="I6" s="35"/>
      <c r="J6" s="35"/>
    </row>
    <row r="7" spans="1:10" ht="13.5">
      <c r="A7" s="110">
        <v>3</v>
      </c>
      <c r="B7" s="35" t="s">
        <v>162</v>
      </c>
      <c r="C7" s="111"/>
      <c r="D7" s="111"/>
      <c r="E7" s="111"/>
      <c r="F7" s="112" t="s">
        <v>163</v>
      </c>
      <c r="G7" s="111"/>
      <c r="H7" s="111"/>
      <c r="I7" s="111"/>
      <c r="J7" s="35"/>
    </row>
    <row r="8" spans="1:10" ht="13.5">
      <c r="A8" s="109"/>
      <c r="B8" s="35"/>
      <c r="C8" s="35"/>
      <c r="D8" s="35"/>
      <c r="E8" s="35"/>
      <c r="F8" s="35"/>
      <c r="G8" s="35"/>
      <c r="H8" s="35"/>
      <c r="I8" s="35"/>
      <c r="J8" s="35"/>
    </row>
    <row r="9" spans="1:10" ht="13.5">
      <c r="A9" s="109"/>
      <c r="B9" s="35"/>
      <c r="C9" s="35"/>
      <c r="D9" s="35"/>
      <c r="E9" s="35"/>
      <c r="F9" s="35"/>
      <c r="G9" s="35"/>
      <c r="H9" s="35"/>
      <c r="I9" s="35"/>
      <c r="J9" s="35"/>
    </row>
    <row r="10" spans="1:10" ht="13.5">
      <c r="A10" s="109"/>
      <c r="B10" s="35"/>
      <c r="C10" s="35"/>
      <c r="D10" s="35"/>
      <c r="E10" s="35"/>
      <c r="F10" s="35"/>
      <c r="G10" s="35"/>
      <c r="H10" s="35"/>
      <c r="I10" s="35"/>
      <c r="J10" s="35"/>
    </row>
    <row r="11" spans="1:10" ht="13.5">
      <c r="A11" s="109"/>
      <c r="B11" s="35"/>
      <c r="C11" s="35"/>
      <c r="D11" s="35"/>
      <c r="E11" s="35"/>
      <c r="F11" s="35"/>
      <c r="G11" s="35"/>
      <c r="H11" s="35"/>
      <c r="I11" s="35"/>
      <c r="J11" s="35"/>
    </row>
    <row r="12" spans="1:12" ht="15.75" customHeight="1">
      <c r="A12" s="308" t="s">
        <v>164</v>
      </c>
      <c r="B12" s="308"/>
      <c r="C12" s="113" t="str">
        <f>'47 cover page'!H42&amp;"/-"</f>
        <v>7695/-</v>
      </c>
      <c r="D12" s="309" t="str">
        <f>"Rupees "&amp;'47 cover page'!A44</f>
        <v>Rupees Seven thousand Six hundred Ninety Five only</v>
      </c>
      <c r="E12" s="309"/>
      <c r="F12" s="309"/>
      <c r="G12" s="309"/>
      <c r="H12" s="309"/>
      <c r="I12" s="309"/>
      <c r="J12" s="114"/>
      <c r="L12" s="115"/>
    </row>
    <row r="13" spans="1:10" ht="12.75" customHeight="1">
      <c r="A13" s="111"/>
      <c r="B13" s="111"/>
      <c r="C13" s="111"/>
      <c r="D13" s="310"/>
      <c r="E13" s="310"/>
      <c r="F13" s="310"/>
      <c r="G13" s="310"/>
      <c r="H13" s="310"/>
      <c r="I13" s="310"/>
      <c r="J13" s="114"/>
    </row>
    <row r="14" spans="1:10" ht="13.5">
      <c r="A14" s="109" t="s">
        <v>165</v>
      </c>
      <c r="B14" s="35"/>
      <c r="C14" s="35"/>
      <c r="D14" s="35"/>
      <c r="E14" s="35"/>
      <c r="F14" s="35"/>
      <c r="G14" s="35"/>
      <c r="H14" s="35"/>
      <c r="I14" s="35"/>
      <c r="J14" s="35"/>
    </row>
    <row r="15" spans="1:10" ht="13.5">
      <c r="A15" s="109"/>
      <c r="B15" s="35"/>
      <c r="C15" s="35"/>
      <c r="D15" s="35"/>
      <c r="E15" s="35"/>
      <c r="F15" s="35"/>
      <c r="G15" s="35"/>
      <c r="H15" s="35"/>
      <c r="I15" s="35"/>
      <c r="J15" s="35"/>
    </row>
    <row r="16" spans="1:10" ht="13.5">
      <c r="A16" s="109" t="s">
        <v>166</v>
      </c>
      <c r="B16" s="35"/>
      <c r="C16" s="35"/>
      <c r="D16" s="35"/>
      <c r="E16" s="35"/>
      <c r="F16" s="35"/>
      <c r="G16" s="35"/>
      <c r="H16" s="35"/>
      <c r="I16" s="35"/>
      <c r="J16" s="35"/>
    </row>
    <row r="17" spans="1:10" ht="13.5">
      <c r="A17" s="109"/>
      <c r="B17" s="35"/>
      <c r="C17" s="35"/>
      <c r="D17" s="35"/>
      <c r="E17" s="35"/>
      <c r="F17" s="35"/>
      <c r="G17" s="35"/>
      <c r="H17" s="35"/>
      <c r="I17" s="35"/>
      <c r="J17" s="35"/>
    </row>
    <row r="18" spans="1:10" ht="13.5">
      <c r="A18" s="109"/>
      <c r="B18" s="35"/>
      <c r="C18" s="35"/>
      <c r="D18" s="35"/>
      <c r="E18" s="35"/>
      <c r="F18" s="35"/>
      <c r="G18" s="35"/>
      <c r="H18" s="35"/>
      <c r="I18" s="35"/>
      <c r="J18" s="35"/>
    </row>
    <row r="19" spans="1:10" ht="13.5">
      <c r="A19" s="109"/>
      <c r="B19" s="35"/>
      <c r="C19" s="35"/>
      <c r="D19" s="35"/>
      <c r="E19" s="35"/>
      <c r="F19" s="35"/>
      <c r="G19" s="35"/>
      <c r="H19" s="35"/>
      <c r="I19" s="35"/>
      <c r="J19" s="35"/>
    </row>
    <row r="20" spans="1:10" ht="13.5">
      <c r="A20" s="109"/>
      <c r="B20" s="35"/>
      <c r="C20" s="35"/>
      <c r="D20" s="35"/>
      <c r="E20" s="35"/>
      <c r="F20" s="35"/>
      <c r="G20" s="35"/>
      <c r="H20" s="35"/>
      <c r="I20" s="35"/>
      <c r="J20" s="35"/>
    </row>
    <row r="21" spans="1:10" ht="13.5">
      <c r="A21" s="109"/>
      <c r="B21" s="35"/>
      <c r="C21" s="35"/>
      <c r="D21" s="35"/>
      <c r="E21" s="35"/>
      <c r="F21" s="35"/>
      <c r="G21" s="35"/>
      <c r="H21" s="35"/>
      <c r="I21" s="35"/>
      <c r="J21" s="35"/>
    </row>
    <row r="22" spans="1:10" ht="13.5">
      <c r="A22" s="109"/>
      <c r="B22" s="35"/>
      <c r="C22" s="35"/>
      <c r="D22" s="35"/>
      <c r="E22" s="35"/>
      <c r="F22" s="35"/>
      <c r="G22" s="35"/>
      <c r="H22" s="35"/>
      <c r="I22" s="35"/>
      <c r="J22" s="35"/>
    </row>
    <row r="23" spans="1:10" ht="13.5">
      <c r="A23" s="109" t="s">
        <v>167</v>
      </c>
      <c r="B23" s="35"/>
      <c r="C23" s="35"/>
      <c r="D23" s="35"/>
      <c r="E23" s="35"/>
      <c r="F23" s="35"/>
      <c r="G23" s="35"/>
      <c r="H23" s="35"/>
      <c r="I23" s="35"/>
      <c r="J23" s="35"/>
    </row>
    <row r="24" spans="1:10" ht="13.5">
      <c r="A24" s="109"/>
      <c r="B24" s="35"/>
      <c r="C24" s="35"/>
      <c r="D24" s="35"/>
      <c r="E24" s="35"/>
      <c r="F24" s="35"/>
      <c r="G24" s="35"/>
      <c r="H24" s="35"/>
      <c r="I24" s="35"/>
      <c r="J24" s="35"/>
    </row>
    <row r="25" ht="13.5">
      <c r="A25" s="116"/>
    </row>
    <row r="26" ht="13.5">
      <c r="A26" s="116"/>
    </row>
    <row r="27" ht="13.5">
      <c r="A27" s="116" t="s">
        <v>168</v>
      </c>
    </row>
    <row r="28" ht="13.5">
      <c r="A28" s="116" t="s">
        <v>169</v>
      </c>
    </row>
    <row r="29" ht="13.5">
      <c r="A29" s="116"/>
    </row>
    <row r="30" ht="13.5">
      <c r="A30" s="116"/>
    </row>
    <row r="31" ht="13.5">
      <c r="A31" s="116"/>
    </row>
    <row r="32" ht="13.5">
      <c r="A32" s="116"/>
    </row>
    <row r="33" ht="13.5">
      <c r="A33" s="116"/>
    </row>
    <row r="34" ht="13.5">
      <c r="A34" s="116"/>
    </row>
    <row r="35" ht="13.5">
      <c r="A35" s="116"/>
    </row>
    <row r="36" spans="5:8" ht="13.5">
      <c r="E36" s="116" t="s">
        <v>170</v>
      </c>
      <c r="H36" s="116" t="s">
        <v>171</v>
      </c>
    </row>
    <row r="37" ht="15">
      <c r="A37" s="117"/>
    </row>
  </sheetData>
  <sheetProtection password="DE4B" sheet="1" selectLockedCells="1"/>
  <mergeCells count="3">
    <mergeCell ref="A1:J1"/>
    <mergeCell ref="A12:B12"/>
    <mergeCell ref="D12:I1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BC139"/>
  <sheetViews>
    <sheetView showGridLines="0" zoomScalePageLayoutView="0" workbookViewId="0" topLeftCell="A1">
      <selection activeCell="D9" sqref="D9:J9"/>
    </sheetView>
  </sheetViews>
  <sheetFormatPr defaultColWidth="9.140625" defaultRowHeight="15"/>
  <cols>
    <col min="1" max="1" width="11.7109375" style="145" customWidth="1"/>
    <col min="2" max="2" width="4.00390625" style="145" customWidth="1"/>
    <col min="3" max="3" width="0.42578125" style="145" customWidth="1"/>
    <col min="4" max="4" width="3.8515625" style="145" customWidth="1"/>
    <col min="5" max="5" width="0.42578125" style="145" customWidth="1"/>
    <col min="6" max="6" width="4.00390625" style="145" customWidth="1"/>
    <col min="7" max="7" width="0.42578125" style="145" customWidth="1"/>
    <col min="8" max="8" width="4.00390625" style="145" customWidth="1"/>
    <col min="9" max="9" width="0.42578125" style="145" customWidth="1"/>
    <col min="10" max="10" width="4.00390625" style="145" customWidth="1"/>
    <col min="11" max="11" width="1.7109375" style="145" customWidth="1"/>
    <col min="12" max="12" width="4.00390625" style="145" customWidth="1"/>
    <col min="13" max="13" width="0.42578125" style="145" customWidth="1"/>
    <col min="14" max="14" width="4.140625" style="145" customWidth="1"/>
    <col min="15" max="15" width="0.42578125" style="145" customWidth="1"/>
    <col min="16" max="16" width="1.7109375" style="145" customWidth="1"/>
    <col min="17" max="17" width="3.00390625" style="145" customWidth="1"/>
    <col min="18" max="18" width="1.7109375" style="145" customWidth="1"/>
    <col min="19" max="19" width="0.42578125" style="145" customWidth="1"/>
    <col min="20" max="20" width="4.00390625" style="145" customWidth="1"/>
    <col min="21" max="21" width="0.42578125" style="145" customWidth="1"/>
    <col min="22" max="22" width="4.00390625" style="145" customWidth="1"/>
    <col min="23" max="23" width="0.42578125" style="145" customWidth="1"/>
    <col min="24" max="24" width="1.28515625" style="145" customWidth="1"/>
    <col min="25" max="25" width="3.140625" style="145" customWidth="1"/>
    <col min="26" max="26" width="0.42578125" style="145" customWidth="1"/>
    <col min="27" max="27" width="0.85546875" style="145" customWidth="1"/>
    <col min="28" max="28" width="0.42578125" style="145" customWidth="1"/>
    <col min="29" max="29" width="2.8515625" style="145" customWidth="1"/>
    <col min="30" max="30" width="0.42578125" style="145" customWidth="1"/>
    <col min="31" max="31" width="0.85546875" style="145" customWidth="1"/>
    <col min="32" max="32" width="3.8515625" style="145" customWidth="1"/>
    <col min="33" max="33" width="1.1484375" style="145" customWidth="1"/>
    <col min="34" max="35" width="0" style="145" hidden="1" customWidth="1"/>
    <col min="36" max="36" width="7.8515625" style="145" customWidth="1"/>
    <col min="37" max="37" width="12.140625" style="145" customWidth="1"/>
    <col min="38" max="38" width="4.421875" style="145" hidden="1" customWidth="1"/>
    <col min="39" max="39" width="9.140625" style="145" customWidth="1"/>
    <col min="40" max="40" width="7.28125" style="145" customWidth="1"/>
    <col min="41" max="41" width="9.140625" style="145" customWidth="1"/>
    <col min="42" max="42" width="7.28125" style="145" customWidth="1"/>
    <col min="43" max="43" width="7.00390625" style="145" customWidth="1"/>
    <col min="44" max="44" width="7.421875" style="145" customWidth="1"/>
    <col min="45" max="45" width="12.28125" style="145" customWidth="1"/>
    <col min="46" max="48" width="9.140625" style="145" customWidth="1"/>
    <col min="49" max="49" width="9.140625" style="145" hidden="1" customWidth="1"/>
    <col min="50" max="50" width="9.140625" style="36" hidden="1" customWidth="1"/>
    <col min="51" max="51" width="12.421875" style="36" hidden="1" customWidth="1"/>
    <col min="52" max="52" width="9.57421875" style="36" hidden="1" customWidth="1"/>
    <col min="53" max="53" width="9.140625" style="36" hidden="1" customWidth="1"/>
    <col min="54" max="55" width="9.140625" style="36" customWidth="1"/>
    <col min="56" max="16384" width="9.140625" style="145" customWidth="1"/>
  </cols>
  <sheetData>
    <row r="1" spans="1:44" ht="20.25">
      <c r="A1" s="312" t="s">
        <v>193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144"/>
      <c r="AF1" s="144"/>
      <c r="AI1" s="145">
        <f>'[2]Annexure I'!E9</f>
        <v>14530</v>
      </c>
      <c r="AK1" s="313" t="s">
        <v>194</v>
      </c>
      <c r="AL1" s="313"/>
      <c r="AM1" s="313"/>
      <c r="AN1" s="313"/>
      <c r="AO1" s="313"/>
      <c r="AP1" s="313"/>
      <c r="AQ1" s="313"/>
      <c r="AR1" s="313"/>
    </row>
    <row r="2" spans="1:44" ht="15" customHeight="1">
      <c r="A2" s="146"/>
      <c r="B2" s="146"/>
      <c r="C2" s="146"/>
      <c r="D2" s="146"/>
      <c r="E2" s="146"/>
      <c r="F2" s="146"/>
      <c r="G2" s="146"/>
      <c r="I2" s="146"/>
      <c r="J2" s="314" t="s">
        <v>195</v>
      </c>
      <c r="K2" s="315"/>
      <c r="L2" s="315"/>
      <c r="M2" s="315"/>
      <c r="N2" s="316"/>
      <c r="O2" s="146"/>
      <c r="P2" s="146"/>
      <c r="Q2" s="146"/>
      <c r="R2" s="146"/>
      <c r="AI2" s="145">
        <f>'[2]Annexure I'!E30</f>
        <v>691</v>
      </c>
      <c r="AK2" s="317" t="s">
        <v>196</v>
      </c>
      <c r="AL2" s="317"/>
      <c r="AM2" s="317"/>
      <c r="AN2" s="317"/>
      <c r="AO2" s="317"/>
      <c r="AP2" s="317"/>
      <c r="AQ2" s="317"/>
      <c r="AR2" s="317"/>
    </row>
    <row r="3" spans="1:44" ht="12" customHeight="1">
      <c r="A3" s="146"/>
      <c r="B3" s="146"/>
      <c r="C3" s="146"/>
      <c r="D3" s="146"/>
      <c r="E3" s="146"/>
      <c r="F3" s="146"/>
      <c r="G3" s="146"/>
      <c r="H3" s="147"/>
      <c r="I3" s="147"/>
      <c r="J3" s="147"/>
      <c r="K3" s="147"/>
      <c r="L3" s="147"/>
      <c r="M3" s="147"/>
      <c r="N3" s="147"/>
      <c r="O3" s="147"/>
      <c r="P3" s="147"/>
      <c r="Q3" s="147"/>
      <c r="R3" s="147"/>
      <c r="AK3" s="317" t="s">
        <v>197</v>
      </c>
      <c r="AL3" s="317"/>
      <c r="AM3" s="317"/>
      <c r="AN3" s="317"/>
      <c r="AO3" s="317"/>
      <c r="AP3" s="317"/>
      <c r="AQ3" s="317"/>
      <c r="AR3" s="317"/>
    </row>
    <row r="4" spans="1:55" s="148" customFormat="1" ht="20.25" customHeight="1">
      <c r="A4" s="148" t="s">
        <v>198</v>
      </c>
      <c r="B4" s="149" t="str">
        <f>AX42</f>
        <v>0</v>
      </c>
      <c r="C4" s="150"/>
      <c r="D4" s="149" t="str">
        <f>AY42</f>
        <v>5</v>
      </c>
      <c r="E4" s="150"/>
      <c r="F4" s="149" t="str">
        <f>AZ42</f>
        <v>1</v>
      </c>
      <c r="G4" s="150"/>
      <c r="H4" s="149" t="str">
        <f>BA42</f>
        <v>2</v>
      </c>
      <c r="N4" s="151"/>
      <c r="O4" s="152"/>
      <c r="P4" s="152"/>
      <c r="Q4" s="152"/>
      <c r="R4" s="152"/>
      <c r="S4" s="152"/>
      <c r="T4" s="152"/>
      <c r="U4" s="152"/>
      <c r="V4" s="311" t="s">
        <v>199</v>
      </c>
      <c r="W4" s="311"/>
      <c r="X4" s="311"/>
      <c r="Y4" s="311"/>
      <c r="Z4" s="311"/>
      <c r="AA4" s="311"/>
      <c r="AB4" s="311"/>
      <c r="AC4" s="311"/>
      <c r="AD4" s="153"/>
      <c r="AE4" s="154"/>
      <c r="AF4" s="154"/>
      <c r="AS4" s="145"/>
      <c r="AT4" s="145"/>
      <c r="AU4" s="145"/>
      <c r="AV4" s="145"/>
      <c r="AW4" s="145"/>
      <c r="AX4" s="36"/>
      <c r="AY4" s="36"/>
      <c r="AZ4" s="36"/>
      <c r="BA4" s="36"/>
      <c r="BB4" s="36"/>
      <c r="BC4" s="36"/>
    </row>
    <row r="5" spans="1:55" s="148" customFormat="1" ht="19.5" customHeight="1">
      <c r="A5" s="155" t="s">
        <v>200</v>
      </c>
      <c r="B5" s="318" t="str">
        <f>'Data for APTC 47'!B3</f>
        <v>STO, NUZVID</v>
      </c>
      <c r="C5" s="318"/>
      <c r="D5" s="318"/>
      <c r="E5" s="318"/>
      <c r="F5" s="318"/>
      <c r="G5" s="318"/>
      <c r="H5" s="318"/>
      <c r="I5" s="318"/>
      <c r="J5" s="318"/>
      <c r="K5" s="318"/>
      <c r="N5" s="156" t="s">
        <v>201</v>
      </c>
      <c r="O5" s="154"/>
      <c r="P5" s="154"/>
      <c r="Q5" s="154"/>
      <c r="R5" s="319"/>
      <c r="S5" s="319"/>
      <c r="T5" s="319"/>
      <c r="U5" s="319"/>
      <c r="V5" s="319"/>
      <c r="W5" s="319"/>
      <c r="X5" s="319"/>
      <c r="Y5" s="319"/>
      <c r="Z5" s="319"/>
      <c r="AA5" s="319"/>
      <c r="AB5" s="319"/>
      <c r="AC5" s="319"/>
      <c r="AD5" s="157"/>
      <c r="AE5" s="154"/>
      <c r="AF5" s="154"/>
      <c r="AK5" s="158" t="s">
        <v>202</v>
      </c>
      <c r="AL5" s="158"/>
      <c r="AM5" s="159" t="str">
        <f>'Data for APTC 47'!$B$6</f>
        <v>05120308013</v>
      </c>
      <c r="AN5" s="145"/>
      <c r="AO5" s="145"/>
      <c r="AP5" s="160" t="str">
        <f>"Treasury / PAO Code  : "&amp;LEFT('Data for APTC 47'!B6,4)</f>
        <v>Treasury / PAO Code  : 0512</v>
      </c>
      <c r="AQ5" s="145"/>
      <c r="AR5" s="145"/>
      <c r="AS5" s="145"/>
      <c r="AT5" s="145"/>
      <c r="AU5" s="145"/>
      <c r="AV5" s="145"/>
      <c r="AW5" s="145"/>
      <c r="AX5" s="36"/>
      <c r="AY5" s="36"/>
      <c r="AZ5" s="36"/>
      <c r="BA5" s="36"/>
      <c r="BB5" s="36"/>
      <c r="BC5" s="36"/>
    </row>
    <row r="6" spans="2:55" s="148" customFormat="1" ht="6.75" customHeight="1">
      <c r="B6" s="154"/>
      <c r="C6" s="154"/>
      <c r="D6" s="154"/>
      <c r="E6" s="154"/>
      <c r="F6" s="154"/>
      <c r="G6" s="154"/>
      <c r="H6" s="154"/>
      <c r="N6" s="161"/>
      <c r="O6" s="154"/>
      <c r="P6" s="154"/>
      <c r="Q6" s="154"/>
      <c r="R6" s="154"/>
      <c r="S6" s="154"/>
      <c r="T6" s="154"/>
      <c r="U6" s="154"/>
      <c r="V6" s="162"/>
      <c r="W6" s="162"/>
      <c r="X6" s="162"/>
      <c r="Y6" s="162"/>
      <c r="Z6" s="162"/>
      <c r="AA6" s="162"/>
      <c r="AB6" s="162"/>
      <c r="AC6" s="162"/>
      <c r="AD6" s="157"/>
      <c r="AE6" s="154"/>
      <c r="AF6" s="154"/>
      <c r="AO6" s="145"/>
      <c r="AQ6" s="160"/>
      <c r="AR6" s="163"/>
      <c r="AS6" s="145"/>
      <c r="AT6" s="145"/>
      <c r="AU6" s="145"/>
      <c r="AV6" s="145"/>
      <c r="AW6" s="145"/>
      <c r="AX6" s="36"/>
      <c r="AY6" s="36"/>
      <c r="AZ6" s="36"/>
      <c r="BA6" s="36"/>
      <c r="BB6" s="36"/>
      <c r="BC6" s="36"/>
    </row>
    <row r="7" spans="1:55" s="148" customFormat="1" ht="24" customHeight="1">
      <c r="A7" s="148" t="s">
        <v>203</v>
      </c>
      <c r="B7" s="320" t="str">
        <f>'Data for APTC 47'!$B$6</f>
        <v>05120308013</v>
      </c>
      <c r="C7" s="321"/>
      <c r="D7" s="321"/>
      <c r="E7" s="321"/>
      <c r="F7" s="321"/>
      <c r="G7" s="321"/>
      <c r="H7" s="322"/>
      <c r="N7" s="156" t="s">
        <v>82</v>
      </c>
      <c r="O7" s="154"/>
      <c r="P7" s="154"/>
      <c r="Q7" s="154"/>
      <c r="R7" s="154"/>
      <c r="S7" s="157"/>
      <c r="T7" s="323"/>
      <c r="U7" s="324"/>
      <c r="V7" s="324"/>
      <c r="W7" s="324"/>
      <c r="X7" s="324"/>
      <c r="Y7" s="324"/>
      <c r="Z7" s="324"/>
      <c r="AA7" s="324"/>
      <c r="AB7" s="324"/>
      <c r="AC7" s="325"/>
      <c r="AD7" s="157"/>
      <c r="AE7" s="154"/>
      <c r="AF7" s="154"/>
      <c r="AK7" s="164" t="s">
        <v>204</v>
      </c>
      <c r="AL7" s="160"/>
      <c r="AM7" s="326" t="str">
        <f>D9&amp;", "&amp;R9</f>
        <v>Mandal Educational Officer, Office of MEO, Nuzvid</v>
      </c>
      <c r="AN7" s="327"/>
      <c r="AO7" s="327"/>
      <c r="AP7" s="333" t="s">
        <v>205</v>
      </c>
      <c r="AQ7" s="333"/>
      <c r="AR7" s="328" t="str">
        <f>'Data for APTC 47'!B3</f>
        <v>STO, NUZVID</v>
      </c>
      <c r="AS7" s="328"/>
      <c r="AT7" s="145"/>
      <c r="AU7" s="145"/>
      <c r="AV7" s="145"/>
      <c r="AW7" s="145"/>
      <c r="AX7" s="36"/>
      <c r="AY7" s="36"/>
      <c r="AZ7" s="36"/>
      <c r="BA7" s="36"/>
      <c r="BB7" s="36"/>
      <c r="BC7" s="36"/>
    </row>
    <row r="8" spans="2:55" s="148" customFormat="1" ht="3.75" customHeight="1">
      <c r="B8" s="154"/>
      <c r="C8" s="154"/>
      <c r="D8" s="154"/>
      <c r="E8" s="154"/>
      <c r="F8" s="154"/>
      <c r="G8" s="154"/>
      <c r="H8" s="154"/>
      <c r="N8" s="165"/>
      <c r="O8" s="162"/>
      <c r="P8" s="162"/>
      <c r="Q8" s="162"/>
      <c r="R8" s="162"/>
      <c r="S8" s="162"/>
      <c r="T8" s="162"/>
      <c r="U8" s="162"/>
      <c r="V8" s="162"/>
      <c r="W8" s="162"/>
      <c r="X8" s="162"/>
      <c r="Y8" s="162"/>
      <c r="Z8" s="162"/>
      <c r="AA8" s="162"/>
      <c r="AB8" s="162"/>
      <c r="AC8" s="166"/>
      <c r="AD8" s="167"/>
      <c r="AE8" s="154"/>
      <c r="AF8" s="154"/>
      <c r="AK8" s="160"/>
      <c r="AL8" s="160"/>
      <c r="AM8" s="168"/>
      <c r="AN8" s="160"/>
      <c r="AO8" s="160"/>
      <c r="AP8" s="160"/>
      <c r="AQ8" s="160"/>
      <c r="AR8" s="160"/>
      <c r="AS8" s="145"/>
      <c r="AT8" s="145"/>
      <c r="AU8" s="145"/>
      <c r="AV8" s="145"/>
      <c r="AW8" s="145"/>
      <c r="AX8" s="36"/>
      <c r="AY8" s="36"/>
      <c r="AZ8" s="36"/>
      <c r="BA8" s="36"/>
      <c r="BB8" s="36"/>
      <c r="BC8" s="36"/>
    </row>
    <row r="9" spans="1:55" s="148" customFormat="1" ht="30" customHeight="1">
      <c r="A9" s="155" t="s">
        <v>17</v>
      </c>
      <c r="D9" s="329" t="str">
        <f>'Data for APTC 47'!B4</f>
        <v>Mandal Educational Officer</v>
      </c>
      <c r="E9" s="329"/>
      <c r="F9" s="329"/>
      <c r="G9" s="329"/>
      <c r="H9" s="329"/>
      <c r="I9" s="329"/>
      <c r="J9" s="329"/>
      <c r="K9" s="169"/>
      <c r="L9" s="330" t="s">
        <v>206</v>
      </c>
      <c r="M9" s="330"/>
      <c r="N9" s="330"/>
      <c r="O9" s="330"/>
      <c r="P9" s="330"/>
      <c r="Q9" s="330"/>
      <c r="R9" s="331" t="str">
        <f>'Data for APTC 47'!B5</f>
        <v>Office of MEO, Nuzvid</v>
      </c>
      <c r="S9" s="331"/>
      <c r="T9" s="331"/>
      <c r="U9" s="331"/>
      <c r="V9" s="331"/>
      <c r="W9" s="331"/>
      <c r="X9" s="331"/>
      <c r="Y9" s="331"/>
      <c r="Z9" s="331"/>
      <c r="AA9" s="331"/>
      <c r="AB9" s="331"/>
      <c r="AC9" s="331"/>
      <c r="AK9" s="145" t="s">
        <v>207</v>
      </c>
      <c r="AL9" s="145"/>
      <c r="AM9" s="145"/>
      <c r="AN9" s="145"/>
      <c r="AO9" s="145"/>
      <c r="AP9" s="145"/>
      <c r="AQ9" s="145"/>
      <c r="AR9" s="145"/>
      <c r="AS9" s="145"/>
      <c r="AT9" s="145"/>
      <c r="AU9" s="145"/>
      <c r="AV9" s="145"/>
      <c r="AW9" s="145"/>
      <c r="AX9" s="36"/>
      <c r="AY9" s="36"/>
      <c r="AZ9" s="36"/>
      <c r="BA9" s="36"/>
      <c r="BB9" s="36"/>
      <c r="BC9" s="36"/>
    </row>
    <row r="10" spans="4:55" s="148" customFormat="1" ht="6.75" customHeight="1">
      <c r="D10" s="154"/>
      <c r="E10" s="154"/>
      <c r="F10" s="154"/>
      <c r="G10" s="154"/>
      <c r="H10" s="154"/>
      <c r="AL10" s="145"/>
      <c r="AM10" s="145"/>
      <c r="AN10" s="145"/>
      <c r="AO10" s="145"/>
      <c r="AP10" s="145"/>
      <c r="AQ10" s="145"/>
      <c r="AR10" s="145"/>
      <c r="AS10" s="145"/>
      <c r="AT10" s="145"/>
      <c r="AU10" s="145"/>
      <c r="AV10" s="145"/>
      <c r="AW10" s="145"/>
      <c r="AX10" s="36"/>
      <c r="AY10" s="36"/>
      <c r="AZ10" s="36"/>
      <c r="BA10" s="36"/>
      <c r="BB10" s="36"/>
      <c r="BC10" s="36"/>
    </row>
    <row r="11" spans="1:55" s="148" customFormat="1" ht="24" customHeight="1">
      <c r="A11" s="148" t="s">
        <v>208</v>
      </c>
      <c r="D11" s="320" t="str">
        <f>'Data for APTC 47'!$B$9</f>
        <v>0889</v>
      </c>
      <c r="E11" s="321"/>
      <c r="F11" s="321"/>
      <c r="G11" s="321"/>
      <c r="H11" s="322"/>
      <c r="J11" s="170" t="s">
        <v>209</v>
      </c>
      <c r="N11" s="332" t="str">
        <f>'Data for APTC 47'!B10</f>
        <v>SBI, Nuzvid</v>
      </c>
      <c r="O11" s="332"/>
      <c r="P11" s="332"/>
      <c r="Q11" s="332"/>
      <c r="R11" s="332"/>
      <c r="S11" s="332"/>
      <c r="T11" s="332"/>
      <c r="U11" s="332"/>
      <c r="V11" s="332"/>
      <c r="W11" s="332"/>
      <c r="X11" s="332"/>
      <c r="Y11" s="332"/>
      <c r="Z11" s="332"/>
      <c r="AA11" s="332"/>
      <c r="AB11" s="332"/>
      <c r="AC11" s="332"/>
      <c r="AK11" s="145" t="s">
        <v>210</v>
      </c>
      <c r="AO11" s="145"/>
      <c r="AP11" s="145"/>
      <c r="AQ11" s="145"/>
      <c r="AR11" s="145"/>
      <c r="AS11" s="145"/>
      <c r="AT11" s="145"/>
      <c r="AU11" s="145"/>
      <c r="AV11" s="145"/>
      <c r="AW11" s="145"/>
      <c r="BB11" s="36"/>
      <c r="BC11" s="36"/>
    </row>
    <row r="12" spans="4:55" s="148" customFormat="1" ht="7.5" customHeight="1">
      <c r="D12" s="154"/>
      <c r="E12" s="154"/>
      <c r="F12" s="154"/>
      <c r="G12" s="154"/>
      <c r="H12" s="154"/>
      <c r="AO12" s="145"/>
      <c r="AP12" s="145"/>
      <c r="AQ12" s="145"/>
      <c r="AR12" s="145"/>
      <c r="AS12" s="145"/>
      <c r="AT12" s="145"/>
      <c r="AU12" s="145"/>
      <c r="AV12" s="145"/>
      <c r="AW12" s="145"/>
      <c r="BB12" s="36"/>
      <c r="BC12" s="36"/>
    </row>
    <row r="13" spans="1:55" s="148" customFormat="1" ht="20.25" customHeight="1">
      <c r="A13" s="148" t="s">
        <v>211</v>
      </c>
      <c r="D13" s="149" t="str">
        <f>'47 cover page'!V14</f>
        <v>2</v>
      </c>
      <c r="E13" s="150"/>
      <c r="F13" s="149" t="str">
        <f>'47 cover page'!W14</f>
        <v>2</v>
      </c>
      <c r="G13" s="150"/>
      <c r="H13" s="149" t="str">
        <f>'47 cover page'!X14</f>
        <v>0</v>
      </c>
      <c r="I13" s="150"/>
      <c r="J13" s="149" t="str">
        <f>'47 cover page'!Y14</f>
        <v>2</v>
      </c>
      <c r="K13" s="150"/>
      <c r="L13" s="149" t="str">
        <f>'47 cover page'!V16</f>
        <v>0</v>
      </c>
      <c r="M13" s="150"/>
      <c r="N13" s="149" t="str">
        <f>'47 cover page'!W16</f>
        <v>2</v>
      </c>
      <c r="O13" s="150"/>
      <c r="P13" s="150"/>
      <c r="Q13" s="323" t="str">
        <f>'47 cover page'!V18</f>
        <v>1</v>
      </c>
      <c r="R13" s="325"/>
      <c r="S13" s="150"/>
      <c r="T13" s="149" t="str">
        <f>'47 cover page'!W18</f>
        <v>0</v>
      </c>
      <c r="U13" s="150"/>
      <c r="V13" s="149" t="str">
        <f>'47 cover page'!X18</f>
        <v>3</v>
      </c>
      <c r="W13" s="150"/>
      <c r="X13" s="150"/>
      <c r="Y13" s="323" t="str">
        <f>'47 cover page'!V20</f>
        <v>0</v>
      </c>
      <c r="Z13" s="324"/>
      <c r="AA13" s="325"/>
      <c r="AB13" s="171"/>
      <c r="AC13" s="323" t="str">
        <f>'47 cover page'!W20</f>
        <v>0</v>
      </c>
      <c r="AD13" s="324"/>
      <c r="AE13" s="325"/>
      <c r="AF13" s="172"/>
      <c r="AK13" s="173" t="s">
        <v>212</v>
      </c>
      <c r="AL13" s="174" t="s">
        <v>213</v>
      </c>
      <c r="AM13" s="174" t="s">
        <v>213</v>
      </c>
      <c r="AN13" s="175"/>
      <c r="AO13" s="145"/>
      <c r="AP13" s="145"/>
      <c r="AQ13" s="145"/>
      <c r="AR13" s="145"/>
      <c r="AS13" s="145"/>
      <c r="AT13" s="145"/>
      <c r="AU13" s="145"/>
      <c r="AV13" s="145"/>
      <c r="AW13" s="145"/>
      <c r="BB13" s="36"/>
      <c r="BC13" s="36"/>
    </row>
    <row r="14" spans="4:55" s="148" customFormat="1" ht="3.75" customHeight="1">
      <c r="D14" s="154"/>
      <c r="F14" s="154"/>
      <c r="H14" s="154"/>
      <c r="J14" s="154"/>
      <c r="L14" s="154"/>
      <c r="N14" s="154"/>
      <c r="Q14" s="154"/>
      <c r="R14" s="154"/>
      <c r="T14" s="154"/>
      <c r="V14" s="154"/>
      <c r="Y14" s="154"/>
      <c r="Z14" s="154"/>
      <c r="AA14" s="154"/>
      <c r="AB14" s="154"/>
      <c r="AC14" s="154"/>
      <c r="AD14" s="154"/>
      <c r="AE14" s="154"/>
      <c r="AF14" s="154"/>
      <c r="AT14" s="145"/>
      <c r="AU14" s="145"/>
      <c r="AV14" s="145"/>
      <c r="AW14" s="145"/>
      <c r="BB14" s="36"/>
      <c r="BC14" s="36"/>
    </row>
    <row r="15" spans="4:55" s="148" customFormat="1" ht="12" customHeight="1">
      <c r="D15" s="336" t="s">
        <v>214</v>
      </c>
      <c r="E15" s="336"/>
      <c r="F15" s="336"/>
      <c r="G15" s="336"/>
      <c r="H15" s="336"/>
      <c r="I15" s="336"/>
      <c r="J15" s="336"/>
      <c r="L15" s="336" t="s">
        <v>215</v>
      </c>
      <c r="M15" s="337"/>
      <c r="N15" s="337"/>
      <c r="Q15" s="334" t="s">
        <v>216</v>
      </c>
      <c r="R15" s="335"/>
      <c r="S15" s="335"/>
      <c r="T15" s="335"/>
      <c r="U15" s="335"/>
      <c r="V15" s="335"/>
      <c r="Y15" s="334" t="s">
        <v>217</v>
      </c>
      <c r="Z15" s="335"/>
      <c r="AA15" s="335"/>
      <c r="AB15" s="335"/>
      <c r="AC15" s="335"/>
      <c r="AD15" s="335"/>
      <c r="AE15" s="172"/>
      <c r="AF15" s="172"/>
      <c r="AK15" s="338"/>
      <c r="AL15" s="338"/>
      <c r="AM15" s="338"/>
      <c r="AN15" s="338"/>
      <c r="AT15" s="145"/>
      <c r="AU15" s="145"/>
      <c r="AV15" s="145"/>
      <c r="AW15" s="145"/>
      <c r="BB15" s="36"/>
      <c r="BC15" s="36"/>
    </row>
    <row r="16" spans="4:55" s="148" customFormat="1" ht="5.25" customHeight="1">
      <c r="D16" s="154"/>
      <c r="F16" s="154"/>
      <c r="H16" s="154"/>
      <c r="J16" s="154"/>
      <c r="L16" s="154"/>
      <c r="N16" s="154"/>
      <c r="R16" s="154"/>
      <c r="T16" s="154"/>
      <c r="V16" s="154"/>
      <c r="Y16" s="154"/>
      <c r="AC16" s="154"/>
      <c r="AT16" s="145"/>
      <c r="AU16" s="145"/>
      <c r="AV16" s="145"/>
      <c r="AW16" s="145"/>
      <c r="BB16" s="36"/>
      <c r="BC16" s="36"/>
    </row>
    <row r="17" spans="6:55" s="148" customFormat="1" ht="20.25" customHeight="1">
      <c r="F17" s="149" t="str">
        <f>'47 cover page'!V22</f>
        <v>0</v>
      </c>
      <c r="G17" s="150"/>
      <c r="H17" s="149" t="str">
        <f>'47 cover page'!W22</f>
        <v>5</v>
      </c>
      <c r="I17" s="150"/>
      <c r="J17" s="150"/>
      <c r="K17" s="150"/>
      <c r="L17" s="149" t="str">
        <f>'47 cover page'!V24</f>
        <v>0</v>
      </c>
      <c r="M17" s="150"/>
      <c r="N17" s="149" t="str">
        <f>'47 cover page'!W24</f>
        <v>1</v>
      </c>
      <c r="O17" s="150"/>
      <c r="P17" s="323" t="str">
        <f>'47 cover page'!X24</f>
        <v>0</v>
      </c>
      <c r="Q17" s="325"/>
      <c r="R17" s="150"/>
      <c r="S17" s="150"/>
      <c r="T17" s="150"/>
      <c r="U17" s="150"/>
      <c r="V17" s="176">
        <v>0</v>
      </c>
      <c r="W17" s="150"/>
      <c r="X17" s="339">
        <v>1</v>
      </c>
      <c r="Y17" s="340"/>
      <c r="Z17" s="150"/>
      <c r="AA17" s="339">
        <v>1</v>
      </c>
      <c r="AB17" s="341"/>
      <c r="AC17" s="340"/>
      <c r="AK17" s="145"/>
      <c r="AL17" s="145"/>
      <c r="AM17" s="317" t="s">
        <v>218</v>
      </c>
      <c r="AN17" s="317"/>
      <c r="AO17" s="177"/>
      <c r="AP17" s="147" t="s">
        <v>219</v>
      </c>
      <c r="AQ17" s="178"/>
      <c r="AR17" s="179" t="s">
        <v>220</v>
      </c>
      <c r="AS17" s="180">
        <f>X24</f>
        <v>7695</v>
      </c>
      <c r="AT17" s="145"/>
      <c r="AU17" s="145"/>
      <c r="AV17" s="145"/>
      <c r="AW17" s="145"/>
      <c r="BB17" s="36"/>
      <c r="BC17" s="36"/>
    </row>
    <row r="18" spans="6:55" s="148" customFormat="1" ht="3.75" customHeight="1">
      <c r="F18" s="154"/>
      <c r="H18" s="154"/>
      <c r="L18" s="154"/>
      <c r="N18" s="154"/>
      <c r="P18" s="154"/>
      <c r="Q18" s="154"/>
      <c r="V18" s="154"/>
      <c r="X18" s="154"/>
      <c r="Y18" s="154"/>
      <c r="AA18" s="154"/>
      <c r="AB18" s="154"/>
      <c r="AC18" s="154"/>
      <c r="AK18" s="145"/>
      <c r="AL18" s="145"/>
      <c r="AM18" s="145"/>
      <c r="AN18" s="145"/>
      <c r="AO18" s="145"/>
      <c r="AP18" s="145"/>
      <c r="AQ18" s="145"/>
      <c r="AR18" s="145"/>
      <c r="AS18" s="145"/>
      <c r="AT18" s="145"/>
      <c r="AU18" s="145"/>
      <c r="AV18" s="145"/>
      <c r="AW18" s="145"/>
      <c r="BB18" s="36"/>
      <c r="BC18" s="36"/>
    </row>
    <row r="19" spans="6:55" s="148" customFormat="1" ht="12" customHeight="1">
      <c r="F19" s="334" t="s">
        <v>221</v>
      </c>
      <c r="G19" s="335"/>
      <c r="H19" s="335"/>
      <c r="L19" s="334" t="s">
        <v>222</v>
      </c>
      <c r="M19" s="335"/>
      <c r="N19" s="335"/>
      <c r="O19" s="335"/>
      <c r="P19" s="335"/>
      <c r="Q19" s="335"/>
      <c r="V19" s="334" t="s">
        <v>223</v>
      </c>
      <c r="W19" s="335"/>
      <c r="X19" s="335"/>
      <c r="Y19" s="335"/>
      <c r="Z19" s="335"/>
      <c r="AA19" s="335"/>
      <c r="AB19" s="335"/>
      <c r="AC19" s="335"/>
      <c r="AK19" s="309" t="str">
        <f>"( Net Rupees "&amp;B25&amp;" )"</f>
        <v>( Net Rupees Seven thousand Six hundred Ninety Five only )</v>
      </c>
      <c r="AL19" s="309"/>
      <c r="AM19" s="309"/>
      <c r="AN19" s="309"/>
      <c r="AO19" s="309"/>
      <c r="AP19" s="309"/>
      <c r="AQ19" s="309"/>
      <c r="AR19" s="309"/>
      <c r="AS19" s="309"/>
      <c r="AT19" s="145"/>
      <c r="AU19" s="145"/>
      <c r="AV19" s="145"/>
      <c r="AW19" s="145"/>
      <c r="BB19" s="36"/>
      <c r="BC19" s="36"/>
    </row>
    <row r="20" spans="6:55" s="148" customFormat="1" ht="5.25" customHeight="1">
      <c r="F20" s="154"/>
      <c r="H20" s="154"/>
      <c r="L20" s="154"/>
      <c r="N20" s="154"/>
      <c r="P20" s="154"/>
      <c r="Q20" s="154"/>
      <c r="V20" s="154"/>
      <c r="X20" s="154"/>
      <c r="Y20" s="154"/>
      <c r="AA20" s="154"/>
      <c r="AB20" s="154"/>
      <c r="AC20" s="154"/>
      <c r="AK20" s="309"/>
      <c r="AL20" s="309"/>
      <c r="AM20" s="309"/>
      <c r="AN20" s="309"/>
      <c r="AO20" s="309"/>
      <c r="AP20" s="309"/>
      <c r="AQ20" s="309"/>
      <c r="AR20" s="309"/>
      <c r="AS20" s="309"/>
      <c r="AT20" s="145"/>
      <c r="AU20" s="145"/>
      <c r="AV20" s="145"/>
      <c r="AW20" s="145"/>
      <c r="BB20" s="36"/>
      <c r="BC20" s="36"/>
    </row>
    <row r="21" spans="1:55" s="148" customFormat="1" ht="12" customHeight="1">
      <c r="A21" s="181" t="s">
        <v>224</v>
      </c>
      <c r="B21" s="343" t="s">
        <v>111</v>
      </c>
      <c r="D21" s="182" t="s">
        <v>225</v>
      </c>
      <c r="J21" s="343" t="s">
        <v>113</v>
      </c>
      <c r="L21" s="181" t="s">
        <v>226</v>
      </c>
      <c r="V21" s="345">
        <v>2</v>
      </c>
      <c r="X21" s="347">
        <v>2</v>
      </c>
      <c r="Y21" s="348"/>
      <c r="AA21" s="347">
        <v>0</v>
      </c>
      <c r="AB21" s="351"/>
      <c r="AC21" s="348"/>
      <c r="AE21" s="347">
        <v>2</v>
      </c>
      <c r="AF21" s="348"/>
      <c r="AG21" s="183"/>
      <c r="AK21" s="310"/>
      <c r="AL21" s="310"/>
      <c r="AM21" s="310"/>
      <c r="AN21" s="310"/>
      <c r="AO21" s="310"/>
      <c r="AP21" s="310"/>
      <c r="AQ21" s="310"/>
      <c r="AR21" s="310"/>
      <c r="AS21" s="310"/>
      <c r="AT21" s="145"/>
      <c r="AU21" s="145"/>
      <c r="AV21" s="145"/>
      <c r="AW21" s="145"/>
      <c r="BB21" s="36"/>
      <c r="BC21" s="36"/>
    </row>
    <row r="22" spans="1:55" s="148" customFormat="1" ht="14.25" customHeight="1">
      <c r="A22" s="181" t="s">
        <v>227</v>
      </c>
      <c r="B22" s="344"/>
      <c r="D22" s="182" t="s">
        <v>228</v>
      </c>
      <c r="J22" s="344"/>
      <c r="L22" s="181" t="s">
        <v>229</v>
      </c>
      <c r="V22" s="346"/>
      <c r="X22" s="349"/>
      <c r="Y22" s="350"/>
      <c r="AA22" s="349"/>
      <c r="AB22" s="352"/>
      <c r="AC22" s="350"/>
      <c r="AE22" s="349"/>
      <c r="AF22" s="350"/>
      <c r="AG22" s="183"/>
      <c r="AK22" s="145" t="s">
        <v>230</v>
      </c>
      <c r="AL22" s="175"/>
      <c r="AM22" s="184" t="str">
        <f>PROPER('Data for APTC 47'!B12)</f>
        <v>D Srinivas</v>
      </c>
      <c r="AN22" s="185"/>
      <c r="AO22" s="185"/>
      <c r="AP22" s="185"/>
      <c r="AQ22" s="185"/>
      <c r="AR22" s="186" t="s">
        <v>231</v>
      </c>
      <c r="AS22" s="145"/>
      <c r="AT22" s="145"/>
      <c r="AU22" s="145"/>
      <c r="AV22" s="145"/>
      <c r="AW22" s="145"/>
      <c r="BB22" s="36"/>
      <c r="BC22" s="36"/>
    </row>
    <row r="23" spans="37:55" s="148" customFormat="1" ht="15" customHeight="1">
      <c r="AK23" s="187" t="str">
        <f>'Data for APTC 47'!B5</f>
        <v>Office of MEO, Nuzvid</v>
      </c>
      <c r="AL23" s="175"/>
      <c r="AM23" s="175"/>
      <c r="AN23" s="175"/>
      <c r="AO23" s="145" t="s">
        <v>232</v>
      </c>
      <c r="AP23" s="145"/>
      <c r="AQ23" s="145"/>
      <c r="AR23" s="145"/>
      <c r="AS23" s="145"/>
      <c r="AT23" s="145"/>
      <c r="AU23" s="145"/>
      <c r="AV23" s="145"/>
      <c r="AW23" s="145"/>
      <c r="BB23" s="36"/>
      <c r="BC23" s="36"/>
    </row>
    <row r="24" spans="1:55" s="148" customFormat="1" ht="17.25" customHeight="1">
      <c r="A24" s="188" t="s">
        <v>233</v>
      </c>
      <c r="B24" s="353">
        <f>'47 cover page'!H40</f>
        <v>76378</v>
      </c>
      <c r="C24" s="353"/>
      <c r="D24" s="353"/>
      <c r="E24" s="353"/>
      <c r="F24" s="353"/>
      <c r="H24" s="354" t="s">
        <v>234</v>
      </c>
      <c r="I24" s="354"/>
      <c r="J24" s="354"/>
      <c r="K24" s="354"/>
      <c r="L24" s="354"/>
      <c r="N24" s="353">
        <f>'47 cover page'!H41</f>
        <v>68683</v>
      </c>
      <c r="O24" s="353"/>
      <c r="P24" s="353"/>
      <c r="Q24" s="353"/>
      <c r="R24" s="353"/>
      <c r="T24" s="354" t="s">
        <v>235</v>
      </c>
      <c r="U24" s="354"/>
      <c r="V24" s="354"/>
      <c r="X24" s="353">
        <f>'47 cover page'!H42</f>
        <v>7695</v>
      </c>
      <c r="Y24" s="353"/>
      <c r="Z24" s="353"/>
      <c r="AA24" s="353"/>
      <c r="AB24" s="353"/>
      <c r="AC24" s="353"/>
      <c r="AD24" s="353"/>
      <c r="AE24" s="353"/>
      <c r="AF24" s="353"/>
      <c r="AK24" s="145" t="s">
        <v>236</v>
      </c>
      <c r="AL24" s="145"/>
      <c r="AM24" s="145"/>
      <c r="AN24" s="145"/>
      <c r="AO24" s="145"/>
      <c r="AP24" s="145"/>
      <c r="AQ24" s="145" t="s">
        <v>237</v>
      </c>
      <c r="AR24" s="145"/>
      <c r="AS24" s="145"/>
      <c r="AT24" s="145"/>
      <c r="AU24" s="145"/>
      <c r="AV24" s="145"/>
      <c r="AW24" s="145"/>
      <c r="BB24" s="36"/>
      <c r="BC24" s="36"/>
    </row>
    <row r="25" spans="1:55" s="148" customFormat="1" ht="20.25" customHeight="1">
      <c r="A25" s="155" t="s">
        <v>238</v>
      </c>
      <c r="B25" s="342" t="str">
        <f>A113</f>
        <v>Seven thousand Six hundred Ninety Five only</v>
      </c>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189" t="s">
        <v>239</v>
      </c>
      <c r="AK25" s="145" t="s">
        <v>240</v>
      </c>
      <c r="AL25" s="145"/>
      <c r="AM25" s="145"/>
      <c r="AN25" s="145"/>
      <c r="AO25" s="145"/>
      <c r="AP25" s="145"/>
      <c r="AQ25" s="145" t="s">
        <v>240</v>
      </c>
      <c r="AR25" s="145"/>
      <c r="AS25" s="145"/>
      <c r="AT25" s="145"/>
      <c r="AU25" s="145"/>
      <c r="AV25" s="145"/>
      <c r="AW25" s="145"/>
      <c r="AX25" s="36"/>
      <c r="AY25" s="36"/>
      <c r="AZ25" s="36"/>
      <c r="BA25" s="36"/>
      <c r="BB25" s="36"/>
      <c r="BC25" s="36"/>
    </row>
    <row r="26" spans="37:55" s="148" customFormat="1" ht="10.5" customHeight="1">
      <c r="AK26" s="145"/>
      <c r="AL26" s="145"/>
      <c r="AM26" s="145"/>
      <c r="AN26" s="145"/>
      <c r="AO26" s="145"/>
      <c r="AP26" s="145"/>
      <c r="AQ26" s="145"/>
      <c r="AR26" s="145"/>
      <c r="AS26" s="145"/>
      <c r="AT26" s="145"/>
      <c r="AU26" s="145"/>
      <c r="AV26" s="145"/>
      <c r="AW26" s="145"/>
      <c r="AX26" s="36"/>
      <c r="AY26" s="36"/>
      <c r="AZ26" s="36"/>
      <c r="BA26" s="36"/>
      <c r="BB26" s="36"/>
      <c r="BC26" s="36"/>
    </row>
    <row r="27" spans="1:55" s="148" customFormat="1" ht="20.25" customHeight="1">
      <c r="A27" s="155" t="s">
        <v>241</v>
      </c>
      <c r="D27" s="190" t="str">
        <f>'Data for APTC 47'!$B$12</f>
        <v>D SRINIVAS</v>
      </c>
      <c r="E27" s="190"/>
      <c r="F27" s="190"/>
      <c r="G27" s="190"/>
      <c r="H27" s="190"/>
      <c r="I27" s="190"/>
      <c r="J27" s="190"/>
      <c r="K27" s="190"/>
      <c r="L27" s="191"/>
      <c r="N27" s="192" t="s">
        <v>242</v>
      </c>
      <c r="T27" s="355" t="str">
        <f>'Data for APTC 47'!$B$13</f>
        <v>JUNIOR ASSISTANT</v>
      </c>
      <c r="U27" s="355"/>
      <c r="V27" s="355"/>
      <c r="W27" s="355"/>
      <c r="X27" s="355"/>
      <c r="Y27" s="355"/>
      <c r="Z27" s="355"/>
      <c r="AA27" s="355"/>
      <c r="AB27" s="355"/>
      <c r="AC27" s="355"/>
      <c r="AD27" s="355"/>
      <c r="AE27" s="355"/>
      <c r="AF27" s="355"/>
      <c r="AK27" s="145"/>
      <c r="AL27" s="145"/>
      <c r="AM27" s="145"/>
      <c r="AN27" s="145"/>
      <c r="AO27" s="145"/>
      <c r="AP27" s="145"/>
      <c r="AQ27" s="145"/>
      <c r="AR27" s="145"/>
      <c r="AS27" s="145"/>
      <c r="AT27" s="145"/>
      <c r="AU27" s="145"/>
      <c r="AV27" s="145"/>
      <c r="AW27" s="145"/>
      <c r="AX27" s="36"/>
      <c r="AY27" s="36"/>
      <c r="AZ27" s="36"/>
      <c r="BA27" s="36"/>
      <c r="BB27" s="36"/>
      <c r="BC27" s="36"/>
    </row>
    <row r="28" spans="1:55" s="148" customFormat="1" ht="20.25" customHeight="1">
      <c r="A28" s="148" t="s">
        <v>243</v>
      </c>
      <c r="AK28" s="145"/>
      <c r="AL28" s="145"/>
      <c r="AM28" s="145"/>
      <c r="AN28" s="145"/>
      <c r="AO28" s="145"/>
      <c r="AP28" s="145"/>
      <c r="AQ28" s="145"/>
      <c r="AR28" s="145"/>
      <c r="AS28" s="145"/>
      <c r="AT28" s="145"/>
      <c r="AU28" s="145"/>
      <c r="AV28" s="145"/>
      <c r="AW28" s="145"/>
      <c r="AX28" s="36"/>
      <c r="AY28" s="36"/>
      <c r="AZ28" s="36"/>
      <c r="BA28" s="36"/>
      <c r="BB28" s="36"/>
      <c r="BC28" s="36"/>
    </row>
    <row r="29" spans="37:55" s="148" customFormat="1" ht="13.5" customHeight="1">
      <c r="AK29" s="317" t="s">
        <v>244</v>
      </c>
      <c r="AL29" s="317"/>
      <c r="AM29" s="145"/>
      <c r="AN29" s="145"/>
      <c r="AO29" s="145"/>
      <c r="AP29" s="145"/>
      <c r="AQ29" s="145"/>
      <c r="AR29" s="145"/>
      <c r="AS29" s="145"/>
      <c r="AT29" s="145"/>
      <c r="AU29" s="145"/>
      <c r="AV29" s="145"/>
      <c r="AW29" s="145"/>
      <c r="AX29" s="36"/>
      <c r="AY29" s="36"/>
      <c r="AZ29" s="36"/>
      <c r="BA29" s="36"/>
      <c r="BB29" s="36"/>
      <c r="BC29" s="36"/>
    </row>
    <row r="30" spans="1:55" s="148" customFormat="1" ht="20.25" customHeight="1">
      <c r="A30" s="148" t="s">
        <v>245</v>
      </c>
      <c r="F30" s="181" t="s">
        <v>246</v>
      </c>
      <c r="AK30" s="145"/>
      <c r="AL30" s="145"/>
      <c r="AM30" s="145"/>
      <c r="AN30" s="145"/>
      <c r="AO30" s="145"/>
      <c r="AP30" s="145"/>
      <c r="AQ30" s="145"/>
      <c r="AR30" s="145"/>
      <c r="AS30" s="145"/>
      <c r="AT30" s="145"/>
      <c r="AU30" s="145"/>
      <c r="AV30" s="145"/>
      <c r="AW30" s="145"/>
      <c r="AX30" s="36"/>
      <c r="AY30" s="86"/>
      <c r="AZ30" s="36"/>
      <c r="BA30" s="36"/>
      <c r="BB30" s="36"/>
      <c r="BC30" s="36"/>
    </row>
    <row r="31" spans="1:55" s="148" customFormat="1" ht="20.25" customHeight="1">
      <c r="A31" s="148" t="s">
        <v>247</v>
      </c>
      <c r="F31" s="181" t="s">
        <v>248</v>
      </c>
      <c r="AK31" s="145"/>
      <c r="AL31" s="145"/>
      <c r="AM31" s="145"/>
      <c r="AN31" s="145"/>
      <c r="AO31" s="145"/>
      <c r="AP31" s="145"/>
      <c r="AQ31" s="145"/>
      <c r="AR31" s="145"/>
      <c r="AS31" s="145"/>
      <c r="AT31" s="145"/>
      <c r="AU31" s="145"/>
      <c r="AV31" s="145"/>
      <c r="AW31" s="145"/>
      <c r="AX31" s="36"/>
      <c r="AY31" s="86"/>
      <c r="AZ31" s="36"/>
      <c r="BA31" s="36"/>
      <c r="BB31" s="36"/>
      <c r="BC31" s="36"/>
    </row>
    <row r="32" spans="37:55" s="148" customFormat="1" ht="11.25" customHeight="1" hidden="1">
      <c r="AK32" s="145"/>
      <c r="AL32" s="145"/>
      <c r="AM32" s="145"/>
      <c r="AN32" s="145"/>
      <c r="AO32" s="145"/>
      <c r="AP32" s="145"/>
      <c r="AQ32" s="145"/>
      <c r="AR32" s="145"/>
      <c r="AS32" s="145"/>
      <c r="AT32" s="145"/>
      <c r="AU32" s="145"/>
      <c r="AV32" s="145"/>
      <c r="AW32" s="145"/>
      <c r="AX32" s="36"/>
      <c r="AY32" s="36"/>
      <c r="AZ32" s="36"/>
      <c r="BA32" s="36"/>
      <c r="BB32" s="36"/>
      <c r="BC32" s="36"/>
    </row>
    <row r="33" spans="37:55" s="148" customFormat="1" ht="11.25" customHeight="1">
      <c r="AK33" s="145" t="s">
        <v>249</v>
      </c>
      <c r="AL33" s="145"/>
      <c r="AM33" s="145"/>
      <c r="AN33" s="145"/>
      <c r="AO33" s="145"/>
      <c r="AP33" s="145"/>
      <c r="AQ33" s="145" t="s">
        <v>236</v>
      </c>
      <c r="AR33" s="145"/>
      <c r="AS33" s="145"/>
      <c r="AT33" s="145"/>
      <c r="AU33" s="145"/>
      <c r="AV33" s="145"/>
      <c r="AW33" s="145"/>
      <c r="AX33" s="36"/>
      <c r="AY33" s="36"/>
      <c r="AZ33" s="36"/>
      <c r="BA33" s="36"/>
      <c r="BB33" s="36"/>
      <c r="BC33" s="36"/>
    </row>
    <row r="34" spans="37:55" s="148" customFormat="1" ht="11.25" customHeight="1">
      <c r="AK34" s="145"/>
      <c r="AL34" s="145"/>
      <c r="AM34" s="145"/>
      <c r="AN34" s="145"/>
      <c r="AO34" s="145"/>
      <c r="AP34" s="145"/>
      <c r="AQ34" s="145" t="s">
        <v>250</v>
      </c>
      <c r="AR34" s="145"/>
      <c r="AS34" s="145"/>
      <c r="AT34" s="145"/>
      <c r="AU34" s="145"/>
      <c r="AV34" s="145"/>
      <c r="AW34" s="145"/>
      <c r="AX34" s="36"/>
      <c r="AY34" s="36"/>
      <c r="AZ34" s="36"/>
      <c r="BA34" s="36"/>
      <c r="BB34" s="36"/>
      <c r="BC34" s="36"/>
    </row>
    <row r="35" spans="1:55" s="148" customFormat="1" ht="20.25" customHeight="1">
      <c r="A35" s="148" t="s">
        <v>251</v>
      </c>
      <c r="H35" s="356" t="s">
        <v>244</v>
      </c>
      <c r="I35" s="356"/>
      <c r="J35" s="356"/>
      <c r="K35" s="356"/>
      <c r="L35" s="356"/>
      <c r="M35" s="356"/>
      <c r="N35" s="356"/>
      <c r="V35" s="356" t="s">
        <v>252</v>
      </c>
      <c r="W35" s="356"/>
      <c r="X35" s="356"/>
      <c r="Y35" s="356"/>
      <c r="Z35" s="356"/>
      <c r="AA35" s="356"/>
      <c r="AB35" s="356"/>
      <c r="AC35" s="356"/>
      <c r="AD35" s="356"/>
      <c r="AE35" s="356"/>
      <c r="AF35" s="356"/>
      <c r="AX35" s="36"/>
      <c r="AY35" s="36"/>
      <c r="AZ35" s="36"/>
      <c r="BA35" s="36"/>
      <c r="BB35" s="36"/>
      <c r="BC35" s="36"/>
    </row>
    <row r="38" spans="6:17" ht="12.75">
      <c r="F38" s="357" t="s">
        <v>251</v>
      </c>
      <c r="G38" s="357"/>
      <c r="H38" s="357"/>
      <c r="I38" s="357"/>
      <c r="J38" s="357"/>
      <c r="K38" s="357"/>
      <c r="L38" s="357"/>
      <c r="M38" s="357"/>
      <c r="N38" s="357"/>
      <c r="O38" s="357"/>
      <c r="P38" s="357"/>
      <c r="Q38" s="357"/>
    </row>
    <row r="40" ht="12.75">
      <c r="AY40" s="56" t="str">
        <f>'Data for APTC 47'!$B$6</f>
        <v>05120308013</v>
      </c>
    </row>
    <row r="41" ht="12.75">
      <c r="AX41" s="36" t="str">
        <f>LEFT(AY40,4)</f>
        <v>0512</v>
      </c>
    </row>
    <row r="42" spans="50:53" ht="12.75">
      <c r="AX42" s="36" t="str">
        <f>LEFT(AX41,1)</f>
        <v>0</v>
      </c>
      <c r="AY42" s="36" t="str">
        <f>RIGHT(LEFT(AX41,2),1)</f>
        <v>5</v>
      </c>
      <c r="AZ42" s="36" t="str">
        <f>LEFT(RIGHT(AX41,2),1)</f>
        <v>1</v>
      </c>
      <c r="BA42" s="36" t="str">
        <f>RIGHT(RIGHT(AX41,2),1)</f>
        <v>2</v>
      </c>
    </row>
    <row r="43" ht="12.75">
      <c r="AY43" s="36">
        <f>'Data for APTC 47'!B11</f>
        <v>2202021030005010</v>
      </c>
    </row>
    <row r="45" ht="12.75">
      <c r="AY45" s="36" t="str">
        <f>LEFT(AY43,9)</f>
        <v>220202103</v>
      </c>
    </row>
    <row r="47" spans="50:52" ht="12.75">
      <c r="AX47" s="36" t="str">
        <f>RIGHT(AY45,3)</f>
        <v>103</v>
      </c>
      <c r="AY47" s="36" t="str">
        <f>RIGHT(AY45,3)</f>
        <v>103</v>
      </c>
      <c r="AZ47" s="36" t="str">
        <f>RIGHT(AY45,3)</f>
        <v>103</v>
      </c>
    </row>
    <row r="49" spans="50:52" ht="12.75">
      <c r="AX49" s="36" t="str">
        <f>LEFT(AX47,1)</f>
        <v>1</v>
      </c>
      <c r="AY49" s="36" t="str">
        <f>LEFT(RIGHT(AY47,2),1)</f>
        <v>0</v>
      </c>
      <c r="AZ49" s="36">
        <f>RIGHT(AZ47,1)*1</f>
        <v>3</v>
      </c>
    </row>
    <row r="50" ht="12.75">
      <c r="BA50" s="71" t="s">
        <v>104</v>
      </c>
    </row>
    <row r="51" ht="12.75">
      <c r="AY51" s="36" t="str">
        <f>LEFT(AY45,6)</f>
        <v>220202</v>
      </c>
    </row>
    <row r="53" spans="50:51" ht="12.75">
      <c r="AX53" s="36" t="str">
        <f>LEFT(RIGHT(AY51,2),1)</f>
        <v>0</v>
      </c>
      <c r="AY53" s="36" t="str">
        <f>RIGHT(RIGHT(AY51,2),1)</f>
        <v>2</v>
      </c>
    </row>
    <row r="91" spans="50:51" ht="12.75">
      <c r="AX91" s="35"/>
      <c r="AY91" s="35"/>
    </row>
    <row r="92" spans="50:51" ht="12.75">
      <c r="AX92" s="35"/>
      <c r="AY92" s="35"/>
    </row>
    <row r="93" spans="50:51" ht="12.75">
      <c r="AX93" s="35"/>
      <c r="AY93" s="35"/>
    </row>
    <row r="94" spans="50:51" ht="12.75">
      <c r="AX94" s="35"/>
      <c r="AY94" s="35"/>
    </row>
    <row r="95" spans="50:51" ht="12.75">
      <c r="AX95" s="35"/>
      <c r="AY95" s="35"/>
    </row>
    <row r="96" spans="50:51" ht="12.75">
      <c r="AX96" s="35"/>
      <c r="AY96" s="35"/>
    </row>
    <row r="97" spans="50:51" ht="12.75">
      <c r="AX97" s="35"/>
      <c r="AY97" s="35"/>
    </row>
    <row r="98" spans="50:51" ht="12.75">
      <c r="AX98" s="35"/>
      <c r="AY98" s="35"/>
    </row>
    <row r="99" spans="50:51" ht="12.75">
      <c r="AX99" s="35"/>
      <c r="AY99" s="35"/>
    </row>
    <row r="100" spans="50:51" ht="12.75" hidden="1">
      <c r="AX100" s="35"/>
      <c r="AY100" s="35"/>
    </row>
    <row r="101" spans="1:51" ht="12.75" hidden="1">
      <c r="A101" s="193">
        <f>X24</f>
        <v>7695</v>
      </c>
      <c r="B101" s="145">
        <f>(A101-A104)/1000</f>
        <v>7</v>
      </c>
      <c r="N101" s="145">
        <v>1</v>
      </c>
      <c r="O101" s="145" t="s">
        <v>50</v>
      </c>
      <c r="Q101" s="194"/>
      <c r="AX101" s="35"/>
      <c r="AY101" s="35"/>
    </row>
    <row r="102" spans="1:51" ht="12.75" hidden="1">
      <c r="A102" s="145">
        <f>(B101-A103)/100</f>
        <v>0</v>
      </c>
      <c r="B102" s="145">
        <f>A102</f>
        <v>0</v>
      </c>
      <c r="C102" s="145">
        <f>RIGHT(B102,2)*1</f>
        <v>0</v>
      </c>
      <c r="D102" s="145">
        <f>(B102-C102)/100</f>
        <v>0</v>
      </c>
      <c r="E102" s="145">
        <f>(C102-RIGHT(C102,1)*1)/10</f>
        <v>0</v>
      </c>
      <c r="F102" s="145">
        <f>RIGHT(B102,1)*1</f>
        <v>0</v>
      </c>
      <c r="G102" s="145" t="str">
        <f>IF(E102=N102,P102,IF(E102=N103,P103,IF(E102=N104,P104,IF(E102=N105,P105,IF(E102=N106,P106,IF(E102=N107,P107,IF(E102=N108,P108,IF(E102=N109,P109," "))))))))</f>
        <v> </v>
      </c>
      <c r="H102" s="145" t="str">
        <f>IF(E102=1," ",IF(F102=N101,O101,IF(F102=N102,O102,IF(F102=N103,O103,IF(F102=N104,O104,IF(F102=N105,O105,IF(F102=N106,O106," ")))))))</f>
        <v> </v>
      </c>
      <c r="I102" s="145" t="str">
        <f>IF(E102=1," ",IF(F102=N107,O107,IF(F102=N108,O108,IF(F102=N109,O109," "))))</f>
        <v> </v>
      </c>
      <c r="J102" s="145" t="str">
        <f>IF(E102=0," ",IF(E102&gt;1," ",IF(F102=N102,O112,IF(F102=N103,O113,IF(F102=N104,O114,IF(F102=N105,O115,IF(F102=N106,O116,IF(F102=N107,O117," "))))))))</f>
        <v> </v>
      </c>
      <c r="K102" s="145" t="str">
        <f>IF(E102=0," ",IF(E102&gt;1," ",IF(F102=N108,O118,IF(F102=N109,O119,IF(F102=N101,O111,IF(F102=0,O110," "))))))</f>
        <v> </v>
      </c>
      <c r="L102" s="145" t="str">
        <f>IF(E102=0," ","lakh")</f>
        <v> </v>
      </c>
      <c r="M102" s="145" t="str">
        <f>IF(F102=0," ",IF(E102&gt;0," ","lakh"))</f>
        <v> </v>
      </c>
      <c r="N102" s="145">
        <v>2</v>
      </c>
      <c r="O102" s="145" t="s">
        <v>51</v>
      </c>
      <c r="P102" s="145" t="s">
        <v>69</v>
      </c>
      <c r="Q102" s="194"/>
      <c r="AX102" s="35"/>
      <c r="AY102" s="35"/>
    </row>
    <row r="103" spans="1:51" ht="12.75" hidden="1">
      <c r="A103" s="145">
        <f>RIGHT(B101,2)*1</f>
        <v>7</v>
      </c>
      <c r="B103" s="145">
        <f>A103</f>
        <v>7</v>
      </c>
      <c r="C103" s="145">
        <f>RIGHT(B103,2)*1</f>
        <v>7</v>
      </c>
      <c r="D103" s="145">
        <f>(B103-C103)/100</f>
        <v>0</v>
      </c>
      <c r="E103" s="145">
        <f>(C103-RIGHT(C103,1)*1)/10</f>
        <v>0</v>
      </c>
      <c r="F103" s="145">
        <f>RIGHT(B103,1)*1</f>
        <v>7</v>
      </c>
      <c r="G103" s="145" t="str">
        <f>IF(E103=N102,P102,IF(E103=N103,P103,IF(E103=N104,P104,IF(E103=N105,P105,IF(E103=N106,P106,IF(E103=N107,P107,IF(E103=N108,P108,IF(E103=N109,P109," "))))))))</f>
        <v> </v>
      </c>
      <c r="H103" s="145" t="str">
        <f>IF(E103=1," ",IF(F103=N101,O101,IF(F103=N102,O102,IF(F103=N103,O103,IF(F103=N104,O104,IF(F103=N105,O105,IF(F103=N106,O106," ")))))))</f>
        <v> </v>
      </c>
      <c r="I103" s="145" t="str">
        <f>IF(E103=1," ",IF(F103=N107,O107,IF(F103=N108,O108,IF(F103=N109,O109," "))))</f>
        <v>Seven</v>
      </c>
      <c r="J103" s="145" t="str">
        <f>IF(E103=0," ",IF(E103&gt;1," ",IF(F103=N102,O112,IF(F103=N103,O113,IF(F103=N104,O114,IF(F103=N105,O115,IF(F103=N106,O116,IF(F103=N107,O117," "))))))))</f>
        <v> </v>
      </c>
      <c r="K103" s="145" t="str">
        <f>IF(E103=0," ",IF(E103&gt;1," ",IF(F103=N108,O118,IF(F103=N109,O119,IF(F103=N101,O111,IF(F103=0,O110," "))))))</f>
        <v> </v>
      </c>
      <c r="L103" s="145" t="str">
        <f>IF(E103=0," ","thousand")</f>
        <v> </v>
      </c>
      <c r="M103" s="145" t="str">
        <f>IF(F103=0," ",IF(E103&gt;0," ","thousand"))</f>
        <v>thousand</v>
      </c>
      <c r="N103" s="145">
        <v>3</v>
      </c>
      <c r="O103" s="145" t="s">
        <v>52</v>
      </c>
      <c r="P103" s="145" t="s">
        <v>70</v>
      </c>
      <c r="Q103" s="194"/>
      <c r="AX103" s="35"/>
      <c r="AY103" s="35"/>
    </row>
    <row r="104" spans="1:51" ht="12.75" hidden="1">
      <c r="A104" s="145">
        <f>RIGHT(A101,3)*1</f>
        <v>695</v>
      </c>
      <c r="B104" s="145">
        <f>A104</f>
        <v>695</v>
      </c>
      <c r="C104" s="145">
        <f>ROUND((B104-D105)/100,0)</f>
        <v>6</v>
      </c>
      <c r="H104" s="145" t="str">
        <f>IF(C104=0," ",IF(C104=N101,O101,IF(C104=N102,O102,IF(C104=N103,O103,IF(C104=N104,O104,IF(C104=N105,O105,IF(C104=N106,O106," ")))))))</f>
        <v>Six</v>
      </c>
      <c r="I104" s="145" t="str">
        <f>IF(C104=0," ",IF(C104=N107,O107,IF(C104=N108,O108,IF(C104=N109,O109," "))))</f>
        <v> </v>
      </c>
      <c r="L104" s="145" t="str">
        <f>IF(C104=0," ","hundred")</f>
        <v>hundred</v>
      </c>
      <c r="N104" s="145">
        <v>4</v>
      </c>
      <c r="O104" s="145" t="s">
        <v>53</v>
      </c>
      <c r="P104" s="145" t="s">
        <v>71</v>
      </c>
      <c r="Q104" s="194"/>
      <c r="AX104" s="35"/>
      <c r="AY104" s="35"/>
    </row>
    <row r="105" spans="4:51" ht="12.75" hidden="1">
      <c r="D105" s="145">
        <f>RIGHT(B104,2)*1</f>
        <v>95</v>
      </c>
      <c r="E105" s="145">
        <f>(D105-RIGHT(D105,1)*1)/10</f>
        <v>9</v>
      </c>
      <c r="F105" s="145">
        <f>RIGHT(B104,1)*1</f>
        <v>5</v>
      </c>
      <c r="G105" s="145" t="str">
        <f>IF(E105=N102,P102,IF(E105=N103,P103,IF(E105=N104,P104,IF(E105=N105,P105,IF(E105=N106,P106,IF(E105=N107,P107,IF(E105=N108,P108,IF(E105=N109,P109," "))))))))</f>
        <v>Ninety </v>
      </c>
      <c r="H105" s="145" t="str">
        <f>IF(E105=1," ",IF(F105=N101,O101,IF(F105=N102,O102,IF(F105=N103,O103,IF(F105=N104,O104,IF(F105=N105,O105,IF(F105=N106,O106," ")))))))</f>
        <v>Five</v>
      </c>
      <c r="I105" s="145" t="str">
        <f>IF(E105=1," ",IF(F105=N107,O107,IF(F105=N108,O108,IF(F105=N109,O109," "))))</f>
        <v> </v>
      </c>
      <c r="J105" s="145" t="str">
        <f>IF(E105=0," ",IF(E105&gt;1," ",IF(F105=N102,O112,IF(F105=N103,O113,IF(F105=N104,O114,IF(F105=N105,O115,IF(F105=N106,O116,IF(F105=N107,O117," "))))))))</f>
        <v> </v>
      </c>
      <c r="K105" s="145" t="str">
        <f>IF(E105=0," ",IF(E105&gt;1," ",IF(F105=N108,O118,IF(F105=N109,O119,IF(F105=N101,O111,IF(F105=0,O110," "))))))</f>
        <v> </v>
      </c>
      <c r="N105" s="145">
        <v>5</v>
      </c>
      <c r="O105" s="145" t="s">
        <v>54</v>
      </c>
      <c r="P105" s="145" t="s">
        <v>72</v>
      </c>
      <c r="Q105" s="194"/>
      <c r="AX105" s="35"/>
      <c r="AY105" s="35"/>
    </row>
    <row r="106" spans="5:51" ht="12.75" hidden="1">
      <c r="E106" s="145">
        <f>E105</f>
        <v>9</v>
      </c>
      <c r="F106" s="145">
        <f>F105</f>
        <v>5</v>
      </c>
      <c r="N106" s="145">
        <v>6</v>
      </c>
      <c r="O106" s="145" t="s">
        <v>55</v>
      </c>
      <c r="P106" s="145" t="s">
        <v>73</v>
      </c>
      <c r="Q106" s="194"/>
      <c r="AX106" s="35"/>
      <c r="AY106" s="35"/>
    </row>
    <row r="107" spans="14:51" ht="12.75" hidden="1">
      <c r="N107" s="145">
        <v>7</v>
      </c>
      <c r="O107" s="145" t="s">
        <v>56</v>
      </c>
      <c r="P107" s="145" t="s">
        <v>74</v>
      </c>
      <c r="Q107" s="194"/>
      <c r="AX107" s="35"/>
      <c r="AY107" s="35"/>
    </row>
    <row r="108" spans="14:51" ht="12.75" hidden="1">
      <c r="N108" s="145">
        <v>8</v>
      </c>
      <c r="O108" s="145" t="s">
        <v>57</v>
      </c>
      <c r="P108" s="145" t="s">
        <v>75</v>
      </c>
      <c r="Q108" s="194"/>
      <c r="AX108" s="35"/>
      <c r="AY108" s="35"/>
    </row>
    <row r="109" spans="1:51" ht="12.75" hidden="1">
      <c r="A109" s="145">
        <f>TRIM(G102&amp;" "&amp;H102&amp;" "&amp;I102&amp;" "&amp;J102&amp;" "&amp;K102&amp;" "&amp;L102&amp;" "&amp;M102)</f>
      </c>
      <c r="N109" s="145">
        <v>9</v>
      </c>
      <c r="O109" s="145" t="s">
        <v>58</v>
      </c>
      <c r="P109" s="145" t="s">
        <v>76</v>
      </c>
      <c r="Q109" s="194"/>
      <c r="AX109" s="35"/>
      <c r="AY109" s="35"/>
    </row>
    <row r="110" spans="1:51" ht="12.75" hidden="1">
      <c r="A110" s="145" t="str">
        <f>TRIM(G103&amp;" "&amp;H103&amp;" "&amp;I103&amp;" "&amp;J103&amp;" "&amp;K103&amp;" "&amp;L103&amp;" "&amp;M103)</f>
        <v>Seven thousand</v>
      </c>
      <c r="N110" s="145">
        <v>10</v>
      </c>
      <c r="O110" s="145" t="s">
        <v>59</v>
      </c>
      <c r="Q110" s="194"/>
      <c r="AX110" s="35"/>
      <c r="AY110" s="35"/>
    </row>
    <row r="111" spans="1:51" ht="12.75" hidden="1">
      <c r="A111" s="145" t="str">
        <f>TRIM(G104&amp;" "&amp;H104&amp;" "&amp;I104&amp;" "&amp;J104&amp;" "&amp;K104&amp;" "&amp;L104&amp;" "&amp;M104)</f>
        <v>Six hundred</v>
      </c>
      <c r="N111" s="145">
        <v>11</v>
      </c>
      <c r="O111" s="145" t="s">
        <v>60</v>
      </c>
      <c r="Q111" s="194"/>
      <c r="AX111" s="35"/>
      <c r="AY111" s="35"/>
    </row>
    <row r="112" spans="1:51" ht="12.75" hidden="1">
      <c r="A112" s="145" t="str">
        <f>TRIM(G105&amp;" "&amp;H105&amp;" "&amp;I105&amp;" "&amp;J105&amp;" "&amp;K105)</f>
        <v>Ninety Five</v>
      </c>
      <c r="N112" s="145">
        <v>12</v>
      </c>
      <c r="O112" s="145" t="s">
        <v>61</v>
      </c>
      <c r="Q112" s="194"/>
      <c r="AX112" s="35"/>
      <c r="AY112" s="35"/>
    </row>
    <row r="113" spans="1:51" ht="12.75" hidden="1">
      <c r="A113" s="145" t="str">
        <f>IF(A101&gt;0,TRIM(A109&amp;" "&amp;A110&amp;" "&amp;A111&amp;" "&amp;A112)&amp;" only","Zero only")</f>
        <v>Seven thousand Six hundred Ninety Five only</v>
      </c>
      <c r="N113" s="145">
        <v>13</v>
      </c>
      <c r="O113" s="145" t="s">
        <v>62</v>
      </c>
      <c r="Q113" s="194"/>
      <c r="AX113" s="35"/>
      <c r="AY113" s="35"/>
    </row>
    <row r="114" spans="14:51" ht="12.75" hidden="1">
      <c r="N114" s="145">
        <v>14</v>
      </c>
      <c r="O114" s="145" t="s">
        <v>63</v>
      </c>
      <c r="Q114" s="194"/>
      <c r="AX114" s="35"/>
      <c r="AY114" s="35"/>
    </row>
    <row r="115" spans="14:51" ht="12.75" hidden="1">
      <c r="N115" s="145">
        <v>15</v>
      </c>
      <c r="O115" s="145" t="s">
        <v>64</v>
      </c>
      <c r="Q115" s="194"/>
      <c r="AX115" s="35"/>
      <c r="AY115" s="35"/>
    </row>
    <row r="116" spans="14:51" ht="12.75" hidden="1">
      <c r="N116" s="145">
        <v>16</v>
      </c>
      <c r="O116" s="145" t="s">
        <v>65</v>
      </c>
      <c r="Q116" s="194"/>
      <c r="AX116" s="35"/>
      <c r="AY116" s="35"/>
    </row>
    <row r="117" spans="14:51" ht="12.75" hidden="1">
      <c r="N117" s="145">
        <v>17</v>
      </c>
      <c r="O117" s="145" t="s">
        <v>66</v>
      </c>
      <c r="Q117" s="194"/>
      <c r="AX117" s="35"/>
      <c r="AY117" s="35"/>
    </row>
    <row r="118" spans="14:51" ht="12.75" hidden="1">
      <c r="N118" s="145">
        <v>18</v>
      </c>
      <c r="O118" s="145" t="s">
        <v>67</v>
      </c>
      <c r="Q118" s="194"/>
      <c r="AX118" s="35"/>
      <c r="AY118" s="35"/>
    </row>
    <row r="119" spans="14:51" ht="12.75" hidden="1">
      <c r="N119" s="145">
        <v>19</v>
      </c>
      <c r="O119" s="145" t="s">
        <v>68</v>
      </c>
      <c r="Q119" s="194"/>
      <c r="AX119" s="35"/>
      <c r="AY119" s="35"/>
    </row>
    <row r="120" spans="14:51" ht="12.75" hidden="1">
      <c r="N120" s="145">
        <v>20</v>
      </c>
      <c r="O120" s="145" t="s">
        <v>69</v>
      </c>
      <c r="Q120" s="194"/>
      <c r="AX120" s="35"/>
      <c r="AY120" s="35"/>
    </row>
    <row r="121" spans="14:51" ht="12.75" hidden="1">
      <c r="N121" s="145">
        <v>30</v>
      </c>
      <c r="O121" s="145" t="s">
        <v>70</v>
      </c>
      <c r="Q121" s="194"/>
      <c r="AX121" s="35"/>
      <c r="AY121" s="35"/>
    </row>
    <row r="122" spans="14:51" ht="12.75" hidden="1">
      <c r="N122" s="145">
        <v>40</v>
      </c>
      <c r="O122" s="145" t="s">
        <v>71</v>
      </c>
      <c r="Q122" s="194"/>
      <c r="AX122" s="35"/>
      <c r="AY122" s="35"/>
    </row>
    <row r="123" spans="14:51" ht="12.75" hidden="1">
      <c r="N123" s="145">
        <v>50</v>
      </c>
      <c r="O123" s="145" t="s">
        <v>72</v>
      </c>
      <c r="Q123" s="194"/>
      <c r="AX123" s="35"/>
      <c r="AY123" s="35"/>
    </row>
    <row r="124" spans="14:51" ht="12.75" hidden="1">
      <c r="N124" s="145">
        <v>60</v>
      </c>
      <c r="O124" s="145" t="s">
        <v>73</v>
      </c>
      <c r="Q124" s="194"/>
      <c r="AX124" s="35"/>
      <c r="AY124" s="35"/>
    </row>
    <row r="125" spans="14:51" ht="12.75" hidden="1">
      <c r="N125" s="145">
        <v>70</v>
      </c>
      <c r="O125" s="145" t="s">
        <v>74</v>
      </c>
      <c r="Q125" s="194"/>
      <c r="AX125" s="35"/>
      <c r="AY125" s="35"/>
    </row>
    <row r="126" spans="14:51" ht="12.75" hidden="1">
      <c r="N126" s="145">
        <v>80</v>
      </c>
      <c r="O126" s="145" t="s">
        <v>75</v>
      </c>
      <c r="Q126" s="194"/>
      <c r="AX126" s="35"/>
      <c r="AY126" s="35"/>
    </row>
    <row r="127" spans="14:51" ht="12.75" hidden="1">
      <c r="N127" s="145">
        <v>90</v>
      </c>
      <c r="O127" s="145" t="s">
        <v>76</v>
      </c>
      <c r="Q127" s="194"/>
      <c r="AX127" s="35"/>
      <c r="AY127" s="35"/>
    </row>
    <row r="128" spans="50:51" ht="12.75" hidden="1">
      <c r="AX128" s="35"/>
      <c r="AY128" s="35"/>
    </row>
    <row r="129" spans="50:51" ht="12.75" hidden="1">
      <c r="AX129" s="35"/>
      <c r="AY129" s="35"/>
    </row>
    <row r="130" spans="50:51" ht="12.75" hidden="1">
      <c r="AX130" s="35"/>
      <c r="AY130" s="35"/>
    </row>
    <row r="131" spans="50:51" ht="12.75" hidden="1">
      <c r="AX131" s="35"/>
      <c r="AY131" s="35"/>
    </row>
    <row r="132" spans="50:51" ht="12.75" hidden="1">
      <c r="AX132" s="35"/>
      <c r="AY132" s="35"/>
    </row>
    <row r="133" spans="50:51" ht="12.75" hidden="1">
      <c r="AX133" s="35"/>
      <c r="AY133" s="35"/>
    </row>
    <row r="134" spans="50:51" ht="12.75">
      <c r="AX134" s="35"/>
      <c r="AY134" s="35"/>
    </row>
    <row r="135" spans="50:51" ht="12.75">
      <c r="AX135" s="35"/>
      <c r="AY135" s="35"/>
    </row>
    <row r="136" spans="50:51" ht="12.75">
      <c r="AX136" s="35"/>
      <c r="AY136" s="35"/>
    </row>
    <row r="137" spans="50:51" ht="12.75">
      <c r="AX137" s="35"/>
      <c r="AY137" s="35"/>
    </row>
    <row r="138" spans="50:51" ht="12.75">
      <c r="AX138" s="35"/>
      <c r="AY138" s="35"/>
    </row>
    <row r="139" spans="50:51" ht="12.75">
      <c r="AX139" s="35"/>
      <c r="AY139" s="35"/>
    </row>
  </sheetData>
  <sheetProtection password="CF9E" sheet="1" objects="1" scenarios="1" selectLockedCells="1"/>
  <mergeCells count="51">
    <mergeCell ref="T27:AF27"/>
    <mergeCell ref="AK29:AL29"/>
    <mergeCell ref="H35:N35"/>
    <mergeCell ref="V35:AF35"/>
    <mergeCell ref="F38:Q38"/>
    <mergeCell ref="B25:AE25"/>
    <mergeCell ref="B21:B22"/>
    <mergeCell ref="J21:J22"/>
    <mergeCell ref="V21:V22"/>
    <mergeCell ref="X21:Y22"/>
    <mergeCell ref="AA21:AC22"/>
    <mergeCell ref="AE21:AF22"/>
    <mergeCell ref="B24:F24"/>
    <mergeCell ref="H24:L24"/>
    <mergeCell ref="N24:R24"/>
    <mergeCell ref="T24:V24"/>
    <mergeCell ref="X24:AF24"/>
    <mergeCell ref="F19:H19"/>
    <mergeCell ref="L19:Q19"/>
    <mergeCell ref="V19:AC19"/>
    <mergeCell ref="AK19:AS21"/>
    <mergeCell ref="Q13:R13"/>
    <mergeCell ref="Y13:AA13"/>
    <mergeCell ref="AC13:AE13"/>
    <mergeCell ref="D15:J15"/>
    <mergeCell ref="L15:N15"/>
    <mergeCell ref="Q15:V15"/>
    <mergeCell ref="Y15:AD15"/>
    <mergeCell ref="AK15:AN15"/>
    <mergeCell ref="P17:Q17"/>
    <mergeCell ref="X17:Y17"/>
    <mergeCell ref="AA17:AC17"/>
    <mergeCell ref="AM17:AN17"/>
    <mergeCell ref="AR7:AS7"/>
    <mergeCell ref="D9:J9"/>
    <mergeCell ref="L9:Q9"/>
    <mergeCell ref="R9:AC9"/>
    <mergeCell ref="D11:H11"/>
    <mergeCell ref="N11:AC11"/>
    <mergeCell ref="AP7:AQ7"/>
    <mergeCell ref="B5:K5"/>
    <mergeCell ref="R5:AC5"/>
    <mergeCell ref="B7:H7"/>
    <mergeCell ref="T7:AC7"/>
    <mergeCell ref="AM7:AO7"/>
    <mergeCell ref="V4:AC4"/>
    <mergeCell ref="A1:AD1"/>
    <mergeCell ref="AK1:AR1"/>
    <mergeCell ref="J2:N2"/>
    <mergeCell ref="AK2:AR2"/>
    <mergeCell ref="AK3:AR3"/>
  </mergeCells>
  <printOptions/>
  <pageMargins left="0.26" right="0.32" top="0.67" bottom="0.58" header="0.5" footer="0.5"/>
  <pageSetup fitToHeight="1" fitToWidth="1"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shine computers</cp:lastModifiedBy>
  <cp:lastPrinted>2018-09-13T12:07:06Z</cp:lastPrinted>
  <dcterms:created xsi:type="dcterms:W3CDTF">2018-09-08T18:17:55Z</dcterms:created>
  <dcterms:modified xsi:type="dcterms:W3CDTF">2018-09-23T12:34:29Z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