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120" windowWidth="12120" windowHeight="9120" firstSheet="1" activeTab="1"/>
  </bookViews>
  <sheets>
    <sheet name="Sheet2" sheetId="1" state="hidden" r:id="rId1"/>
    <sheet name="123" sheetId="2" r:id="rId2"/>
    <sheet name="Sheet4" sheetId="3" state="hidden" r:id="rId3"/>
  </sheets>
  <definedNames>
    <definedName name="CASH">'Sheet4'!$L$35</definedName>
    <definedName name="PF">'Sheet4'!$U$28</definedName>
    <definedName name="PRAN">'123'!$H$19:$H$57</definedName>
    <definedName name="_xlnm.Print_Area" localSheetId="1">'123'!$B$10:$Q$58</definedName>
    <definedName name="PRTUGNT">'123'!$D$18</definedName>
    <definedName name="PRTUMANI">'123'!$C$18</definedName>
  </definedNames>
  <calcPr fullCalcOnLoad="1"/>
</workbook>
</file>

<file path=xl/sharedStrings.xml><?xml version="1.0" encoding="utf-8"?>
<sst xmlns="http://schemas.openxmlformats.org/spreadsheetml/2006/main" count="62" uniqueCount="48">
  <si>
    <t>From</t>
  </si>
  <si>
    <t>MANDAL</t>
  </si>
  <si>
    <t>To</t>
  </si>
  <si>
    <t>PRESIDENT</t>
  </si>
  <si>
    <t>Year</t>
  </si>
  <si>
    <t>SECRETARY</t>
  </si>
  <si>
    <t>D.A Enhancement from</t>
  </si>
  <si>
    <t>Basic Pay</t>
  </si>
  <si>
    <t>New D.A</t>
  </si>
  <si>
    <t>Old D.A</t>
  </si>
  <si>
    <t>PRTU</t>
  </si>
  <si>
    <t>Visit www.gunturbadi.com</t>
  </si>
  <si>
    <t>Designed by K.V.NAGARAJU,PET ,ZPHIGH SCHOOL,UPPALAPADU,PEDANANDIPADU(MANDAL)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</si>
  <si>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</si>
  <si>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</si>
  <si>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</si>
  <si>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</si>
  <si>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</si>
  <si>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</si>
  <si>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</si>
  <si>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</si>
  <si>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</si>
  <si>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</si>
  <si>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</si>
  <si>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</si>
  <si>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OK</t>
  </si>
  <si>
    <t>([da.xls]Sheet2!G19=0," ",LOOKUP([da.xls]Sheet2!G19,[da.xls]Sheet2!G19))</t>
  </si>
  <si>
    <t>CVSMANI</t>
  </si>
  <si>
    <t>D.SRINIVASAREDDY</t>
  </si>
  <si>
    <t>GEN.SECRETARY</t>
  </si>
  <si>
    <t>D.A.READY RECKONER</t>
  </si>
  <si>
    <t>PF</t>
  </si>
  <si>
    <t>PF up to</t>
  </si>
  <si>
    <t>D.A.From</t>
  </si>
  <si>
    <t xml:space="preserve">CPS holders 10% to CPS and 90% Cash from </t>
  </si>
  <si>
    <t>Diffrence @</t>
  </si>
  <si>
    <t>Interms of G.O.M.S.No.</t>
  </si>
  <si>
    <t>Finance dept. Dated:</t>
  </si>
  <si>
    <t>Or</t>
  </si>
  <si>
    <t>Cash From</t>
  </si>
  <si>
    <t>guntur</t>
  </si>
  <si>
    <t>Cash FROM</t>
  </si>
  <si>
    <t>Diffrnc</t>
  </si>
  <si>
    <t>CASH [90%]</t>
  </si>
  <si>
    <t>CPS [10%]</t>
  </si>
  <si>
    <t>www.prtuap.org</t>
  </si>
  <si>
    <t>11.8.2017</t>
  </si>
  <si>
    <t>CPS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</si>
</sst>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8"/>
      <color indexed="13"/>
      <name val="Arial"/>
      <family val="2"/>
    </font>
    <font>
      <sz val="10"/>
      <color indexed="9"/>
      <name val="Calibri"/>
      <family val="2"/>
    </font>
    <font>
      <b/>
      <sz val="36"/>
      <color indexed="8"/>
      <name val="Arial Black"/>
      <family val="2"/>
    </font>
    <font>
      <sz val="11"/>
      <color indexed="8"/>
      <name val="Cambria"/>
      <family val="1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15"/>
      <name val="Verdana"/>
      <family val="2"/>
    </font>
    <font>
      <b/>
      <sz val="32"/>
      <color indexed="8"/>
      <name val="Arial Black"/>
      <family val="2"/>
    </font>
    <font>
      <b/>
      <sz val="55"/>
      <color indexed="8"/>
      <name val="Arial Black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20"/>
      <name val="Cambria"/>
      <family val="1"/>
    </font>
    <font>
      <b/>
      <sz val="45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mbria"/>
      <family val="1"/>
    </font>
    <font>
      <sz val="8"/>
      <name val="Tahoma"/>
      <family val="2"/>
    </font>
    <font>
      <b/>
      <sz val="199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45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hair"/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 style="medium"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 style="thin">
        <color rgb="FFFF0000"/>
      </right>
      <top/>
      <bottom style="thin"/>
    </border>
    <border>
      <left/>
      <right/>
      <top style="thin"/>
      <bottom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/>
      <right style="thin"/>
      <top style="thin"/>
      <bottom/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 style="thin">
        <color rgb="FFFF0000"/>
      </top>
      <bottom style="thin"/>
    </border>
    <border>
      <left style="thin"/>
      <right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8" fillId="34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right" vertical="center"/>
    </xf>
    <xf numFmtId="164" fontId="0" fillId="35" borderId="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0" fontId="18" fillId="34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 indent="2"/>
    </xf>
    <xf numFmtId="0" fontId="75" fillId="35" borderId="17" xfId="0" applyFont="1" applyFill="1" applyBorder="1" applyAlignment="1">
      <alignment vertical="center"/>
    </xf>
    <xf numFmtId="0" fontId="75" fillId="35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76" fillId="33" borderId="13" xfId="0" applyFont="1" applyFill="1" applyBorder="1" applyAlignment="1">
      <alignment/>
    </xf>
    <xf numFmtId="0" fontId="27" fillId="36" borderId="0" xfId="0" applyFont="1" applyFill="1" applyAlignment="1">
      <alignment/>
    </xf>
    <xf numFmtId="0" fontId="27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27" fillId="36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76" fillId="34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indent="1"/>
    </xf>
    <xf numFmtId="0" fontId="25" fillId="0" borderId="19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indent="3"/>
    </xf>
    <xf numFmtId="0" fontId="25" fillId="0" borderId="19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vertical="center"/>
    </xf>
    <xf numFmtId="0" fontId="19" fillId="0" borderId="26" xfId="52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19" fillId="0" borderId="26" xfId="52" applyFont="1" applyFill="1" applyBorder="1" applyAlignment="1" applyProtection="1">
      <alignment horizontal="left" vertical="center" indent="1"/>
      <protection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2" fillId="0" borderId="29" xfId="0" applyFont="1" applyFill="1" applyBorder="1" applyAlignment="1">
      <alignment/>
    </xf>
    <xf numFmtId="0" fontId="11" fillId="0" borderId="3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76" fillId="33" borderId="0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vertical="center"/>
      <protection locked="0"/>
    </xf>
    <xf numFmtId="0" fontId="28" fillId="0" borderId="26" xfId="52" applyFont="1" applyFill="1" applyBorder="1" applyAlignment="1" applyProtection="1">
      <alignment horizontal="center" wrapText="1"/>
      <protection/>
    </xf>
    <xf numFmtId="0" fontId="20" fillId="33" borderId="0" xfId="0" applyFont="1" applyFill="1" applyBorder="1" applyAlignment="1">
      <alignment horizontal="center" vertical="top"/>
    </xf>
    <xf numFmtId="0" fontId="25" fillId="0" borderId="2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left" vertical="center" wrapText="1" indent="1"/>
    </xf>
    <xf numFmtId="164" fontId="25" fillId="0" borderId="19" xfId="0" applyNumberFormat="1" applyFont="1" applyFill="1" applyBorder="1" applyAlignment="1">
      <alignment horizontal="left" vertical="center" indent="1"/>
    </xf>
    <xf numFmtId="0" fontId="16" fillId="0" borderId="32" xfId="52" applyFont="1" applyFill="1" applyBorder="1" applyAlignment="1" applyProtection="1">
      <alignment horizontal="center" vertical="center"/>
      <protection/>
    </xf>
    <xf numFmtId="0" fontId="16" fillId="0" borderId="26" xfId="52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right" vertical="center" wrapText="1" indent="3"/>
    </xf>
    <xf numFmtId="0" fontId="26" fillId="0" borderId="19" xfId="0" applyFont="1" applyFill="1" applyBorder="1" applyAlignment="1">
      <alignment horizontal="right" vertical="center" wrapText="1" indent="3"/>
    </xf>
    <xf numFmtId="0" fontId="26" fillId="0" borderId="33" xfId="0" applyFont="1" applyFill="1" applyBorder="1" applyAlignment="1">
      <alignment horizontal="right" vertical="center" wrapText="1" indent="3"/>
    </xf>
    <xf numFmtId="0" fontId="26" fillId="0" borderId="3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4" fontId="26" fillId="0" borderId="31" xfId="0" applyNumberFormat="1" applyFont="1" applyFill="1" applyBorder="1" applyAlignment="1" applyProtection="1">
      <alignment horizontal="center" vertical="center"/>
      <protection locked="0"/>
    </xf>
    <xf numFmtId="14" fontId="26" fillId="0" borderId="33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77" fillId="0" borderId="27" xfId="0" applyFont="1" applyFill="1" applyBorder="1" applyAlignment="1" applyProtection="1">
      <alignment horizontal="center" vertical="center"/>
      <protection locked="0"/>
    </xf>
    <xf numFmtId="0" fontId="77" fillId="0" borderId="19" xfId="0" applyFont="1" applyFill="1" applyBorder="1" applyAlignment="1" applyProtection="1">
      <alignment horizontal="center" vertical="center"/>
      <protection locked="0"/>
    </xf>
    <xf numFmtId="0" fontId="77" fillId="0" borderId="2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/>
    </xf>
    <xf numFmtId="0" fontId="67" fillId="0" borderId="26" xfId="52" applyFill="1" applyBorder="1" applyAlignment="1" applyProtection="1">
      <alignment horizontal="center" vertical="center"/>
      <protection/>
    </xf>
    <xf numFmtId="0" fontId="78" fillId="0" borderId="26" xfId="52" applyFont="1" applyFill="1" applyBorder="1" applyAlignment="1" applyProtection="1">
      <alignment horizontal="center" vertical="center"/>
      <protection/>
    </xf>
    <xf numFmtId="0" fontId="79" fillId="35" borderId="26" xfId="0" applyFont="1" applyFill="1" applyBorder="1" applyAlignment="1">
      <alignment horizontal="center" vertical="center"/>
    </xf>
    <xf numFmtId="0" fontId="79" fillId="35" borderId="34" xfId="0" applyFont="1" applyFill="1" applyBorder="1" applyAlignment="1">
      <alignment horizontal="center" vertical="center"/>
    </xf>
    <xf numFmtId="0" fontId="16" fillId="0" borderId="34" xfId="52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2</xdr:col>
      <xdr:colOff>285750</xdr:colOff>
      <xdr:row>9</xdr:row>
      <xdr:rowOff>600075</xdr:rowOff>
    </xdr:to>
    <xdr:pic>
      <xdr:nvPicPr>
        <xdr:cNvPr id="1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48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</xdr:row>
      <xdr:rowOff>57150</xdr:rowOff>
    </xdr:from>
    <xdr:to>
      <xdr:col>22</xdr:col>
      <xdr:colOff>47625</xdr:colOff>
      <xdr:row>2</xdr:row>
      <xdr:rowOff>152400</xdr:rowOff>
    </xdr:to>
    <xdr:pic>
      <xdr:nvPicPr>
        <xdr:cNvPr id="2" name="Picture 3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52475"/>
          <a:ext cx="2400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13</xdr:row>
      <xdr:rowOff>200025</xdr:rowOff>
    </xdr:from>
    <xdr:to>
      <xdr:col>22</xdr:col>
      <xdr:colOff>0</xdr:colOff>
      <xdr:row>14</xdr:row>
      <xdr:rowOff>95250</xdr:rowOff>
    </xdr:to>
    <xdr:pic>
      <xdr:nvPicPr>
        <xdr:cNvPr id="3" name="Picture 4" descr="123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50768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32</xdr:row>
      <xdr:rowOff>190500</xdr:rowOff>
    </xdr:from>
    <xdr:to>
      <xdr:col>22</xdr:col>
      <xdr:colOff>9525</xdr:colOff>
      <xdr:row>33</xdr:row>
      <xdr:rowOff>66675</xdr:rowOff>
    </xdr:to>
    <xdr:pic>
      <xdr:nvPicPr>
        <xdr:cNvPr id="4" name="Picture 5" descr="123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102203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228600</xdr:rowOff>
    </xdr:from>
    <xdr:to>
      <xdr:col>21</xdr:col>
      <xdr:colOff>561975</xdr:colOff>
      <xdr:row>43</xdr:row>
      <xdr:rowOff>104775</xdr:rowOff>
    </xdr:to>
    <xdr:pic>
      <xdr:nvPicPr>
        <xdr:cNvPr id="5" name="Picture 6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127349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228600</xdr:rowOff>
    </xdr:from>
    <xdr:to>
      <xdr:col>21</xdr:col>
      <xdr:colOff>590550</xdr:colOff>
      <xdr:row>55</xdr:row>
      <xdr:rowOff>104775</xdr:rowOff>
    </xdr:to>
    <xdr:pic>
      <xdr:nvPicPr>
        <xdr:cNvPr id="6" name="Picture 7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63175" y="157067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23</xdr:row>
      <xdr:rowOff>0</xdr:rowOff>
    </xdr:from>
    <xdr:to>
      <xdr:col>21</xdr:col>
      <xdr:colOff>600075</xdr:colOff>
      <xdr:row>23</xdr:row>
      <xdr:rowOff>123825</xdr:rowOff>
    </xdr:to>
    <xdr:pic>
      <xdr:nvPicPr>
        <xdr:cNvPr id="7" name="Picture 8" descr="12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25075" y="7800975"/>
          <a:ext cx="2438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9</xdr:row>
      <xdr:rowOff>38100</xdr:rowOff>
    </xdr:from>
    <xdr:to>
      <xdr:col>16</xdr:col>
      <xdr:colOff>257175</xdr:colOff>
      <xdr:row>9</xdr:row>
      <xdr:rowOff>600075</xdr:rowOff>
    </xdr:to>
    <xdr:pic>
      <xdr:nvPicPr>
        <xdr:cNvPr id="8" name="Picture 2" descr="Untitled-3 copy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20100" y="303847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14</xdr:row>
      <xdr:rowOff>219075</xdr:rowOff>
    </xdr:from>
    <xdr:ext cx="3076575" cy="10048875"/>
    <xdr:sp>
      <xdr:nvSpPr>
        <xdr:cNvPr id="9" name="Rectangle 11"/>
        <xdr:cNvSpPr>
          <a:spLocks/>
        </xdr:cNvSpPr>
      </xdr:nvSpPr>
      <xdr:spPr>
        <a:xfrm rot="18510278">
          <a:off x="3305175" y="5324475"/>
          <a:ext cx="3076575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900" b="1" i="0" u="none" baseline="0"/>
            <a:t> PRTU   </a:t>
          </a:r>
        </a:p>
      </xdr:txBody>
    </xdr:sp>
    <xdr:clientData/>
  </xdr:oneCellAnchor>
  <xdr:twoCellAnchor editAs="oneCell">
    <xdr:from>
      <xdr:col>3</xdr:col>
      <xdr:colOff>19050</xdr:colOff>
      <xdr:row>9</xdr:row>
      <xdr:rowOff>9525</xdr:rowOff>
    </xdr:from>
    <xdr:to>
      <xdr:col>14</xdr:col>
      <xdr:colOff>28575</xdr:colOff>
      <xdr:row>9</xdr:row>
      <xdr:rowOff>619125</xdr:rowOff>
    </xdr:to>
    <xdr:pic>
      <xdr:nvPicPr>
        <xdr:cNvPr id="10" name="Picture 10" descr="221 copy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3009900"/>
          <a:ext cx="594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unturbadi.com/" TargetMode="External" /><Relationship Id="rId2" Type="http://schemas.openxmlformats.org/officeDocument/2006/relationships/hyperlink" Target="http://www.prtuap.org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H8"/>
  <sheetViews>
    <sheetView zoomScalePageLayoutView="0" workbookViewId="0" topLeftCell="A1">
      <selection activeCell="G13" sqref="G13"/>
    </sheetView>
  </sheetViews>
  <sheetFormatPr defaultColWidth="9.140625" defaultRowHeight="15"/>
  <sheetData>
    <row r="8" spans="6:8" ht="15">
      <c r="F8">
        <v>54.784</v>
      </c>
      <c r="G8">
        <v>47.936</v>
      </c>
      <c r="H8">
        <v>6.848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8">
      <selection activeCell="B13" sqref="B13:Q13"/>
    </sheetView>
  </sheetViews>
  <sheetFormatPr defaultColWidth="9.140625" defaultRowHeight="15"/>
  <cols>
    <col min="1" max="1" width="10.140625" style="1" customWidth="1"/>
    <col min="2" max="2" width="8.140625" style="1" customWidth="1"/>
    <col min="3" max="3" width="8.421875" style="1" customWidth="1"/>
    <col min="4" max="4" width="9.00390625" style="1" bestFit="1" customWidth="1"/>
    <col min="5" max="5" width="8.421875" style="1" customWidth="1"/>
    <col min="6" max="6" width="8.28125" style="1" customWidth="1"/>
    <col min="7" max="7" width="6.140625" style="1" customWidth="1"/>
    <col min="8" max="8" width="9.00390625" style="1" customWidth="1"/>
    <col min="9" max="9" width="8.57421875" style="1" customWidth="1"/>
    <col min="10" max="10" width="7.57421875" style="1" customWidth="1"/>
    <col min="11" max="11" width="7.7109375" style="1" customWidth="1"/>
    <col min="12" max="12" width="8.7109375" style="1" customWidth="1"/>
    <col min="13" max="13" width="7.28125" style="1" bestFit="1" customWidth="1"/>
    <col min="14" max="14" width="8.28125" style="1" customWidth="1"/>
    <col min="15" max="15" width="7.140625" style="1" customWidth="1"/>
    <col min="16" max="16" width="9.8515625" style="1" customWidth="1"/>
    <col min="17" max="17" width="9.140625" style="1" customWidth="1"/>
    <col min="18" max="18" width="10.140625" style="27" customWidth="1"/>
    <col min="19" max="16384" width="9.140625" style="2" customWidth="1"/>
  </cols>
  <sheetData>
    <row r="1" spans="1:17" ht="39" customHeight="1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7"/>
    </row>
    <row r="2" spans="1:17" ht="15.75">
      <c r="A2" s="31"/>
      <c r="B2" s="46"/>
      <c r="C2" s="47"/>
      <c r="D2" s="47"/>
      <c r="E2" s="44" t="s">
        <v>33</v>
      </c>
      <c r="F2" s="24">
        <v>0.1834</v>
      </c>
      <c r="G2" s="9"/>
      <c r="H2" s="45" t="s">
        <v>2</v>
      </c>
      <c r="I2" s="24">
        <v>0.22008</v>
      </c>
      <c r="J2" s="153" t="s">
        <v>1</v>
      </c>
      <c r="K2" s="153"/>
      <c r="L2" s="152" t="s">
        <v>40</v>
      </c>
      <c r="M2" s="152"/>
      <c r="N2" s="152"/>
      <c r="O2" s="9"/>
      <c r="P2" s="9"/>
      <c r="Q2" s="38"/>
    </row>
    <row r="3" spans="1:17" ht="31.5" customHeight="1">
      <c r="A3" s="31"/>
      <c r="B3" s="36"/>
      <c r="C3" s="8"/>
      <c r="D3" s="9"/>
      <c r="E3" s="13"/>
      <c r="F3" s="14"/>
      <c r="G3" s="9"/>
      <c r="H3" s="9"/>
      <c r="I3" s="9"/>
      <c r="J3" s="10"/>
      <c r="K3" s="10"/>
      <c r="L3" s="15"/>
      <c r="M3" s="15"/>
      <c r="N3" s="15"/>
      <c r="O3" s="9"/>
      <c r="P3" s="9"/>
      <c r="Q3" s="38"/>
    </row>
    <row r="4" spans="1:17" ht="15">
      <c r="A4" s="31"/>
      <c r="B4" s="36" t="s">
        <v>0</v>
      </c>
      <c r="C4" s="8"/>
      <c r="D4" s="9"/>
      <c r="E4" s="9"/>
      <c r="F4" s="43" t="s">
        <v>32</v>
      </c>
      <c r="G4" s="9"/>
      <c r="I4" s="9"/>
      <c r="J4" s="153" t="s">
        <v>3</v>
      </c>
      <c r="K4" s="153"/>
      <c r="L4" s="152" t="s">
        <v>27</v>
      </c>
      <c r="M4" s="152"/>
      <c r="N4" s="152"/>
      <c r="O4" s="9"/>
      <c r="P4" s="9"/>
      <c r="Q4" s="38"/>
    </row>
    <row r="5" spans="1:17" ht="53.25" customHeight="1">
      <c r="A5" s="31"/>
      <c r="B5" s="103" t="s">
        <v>4</v>
      </c>
      <c r="C5" s="8"/>
      <c r="D5" s="9"/>
      <c r="E5" s="13"/>
      <c r="F5" s="103" t="s">
        <v>4</v>
      </c>
      <c r="G5" s="106"/>
      <c r="H5" s="102"/>
      <c r="I5" s="102"/>
      <c r="J5" s="11"/>
      <c r="K5" s="11"/>
      <c r="L5" s="15"/>
      <c r="M5" s="15"/>
      <c r="N5" s="15"/>
      <c r="O5" s="9"/>
      <c r="P5" s="9"/>
      <c r="Q5" s="38"/>
    </row>
    <row r="6" spans="1:17" ht="36" customHeight="1">
      <c r="A6" s="31"/>
      <c r="B6" s="36"/>
      <c r="C6" s="104" t="s">
        <v>31</v>
      </c>
      <c r="D6" s="144" t="str">
        <f>Sheet4!Z17</f>
        <v>14 (months)</v>
      </c>
      <c r="E6" s="144"/>
      <c r="F6" s="105" t="s">
        <v>39</v>
      </c>
      <c r="G6" s="148" t="str">
        <f>Sheet4!X14</f>
        <v>SEP 2017</v>
      </c>
      <c r="H6" s="148"/>
      <c r="I6" s="149"/>
      <c r="J6" s="153" t="s">
        <v>5</v>
      </c>
      <c r="K6" s="153"/>
      <c r="L6" s="152" t="s">
        <v>28</v>
      </c>
      <c r="M6" s="152"/>
      <c r="N6" s="152"/>
      <c r="O6" s="9"/>
      <c r="P6" s="9"/>
      <c r="Q6" s="38"/>
    </row>
    <row r="7" spans="1:17" ht="15.75">
      <c r="A7" s="31"/>
      <c r="B7" s="36"/>
      <c r="C7" s="8"/>
      <c r="D7" s="16"/>
      <c r="E7" s="16"/>
      <c r="F7" s="8"/>
      <c r="G7" s="12"/>
      <c r="H7" s="12"/>
      <c r="I7" s="12"/>
      <c r="J7" s="10"/>
      <c r="K7" s="10"/>
      <c r="L7" s="17"/>
      <c r="M7" s="17"/>
      <c r="N7" s="17"/>
      <c r="O7" s="9"/>
      <c r="P7" s="9"/>
      <c r="Q7" s="38"/>
    </row>
    <row r="8" spans="1:23" ht="15">
      <c r="A8" s="31"/>
      <c r="B8" s="145" t="s">
        <v>12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8"/>
      <c r="Q8" s="38"/>
      <c r="R8" s="28"/>
      <c r="S8" s="3"/>
      <c r="T8" s="3"/>
      <c r="U8" s="3"/>
      <c r="V8" s="3"/>
      <c r="W8" s="3"/>
    </row>
    <row r="9" spans="1:23" ht="15">
      <c r="A9" s="31"/>
      <c r="B9" s="151"/>
      <c r="C9" s="151"/>
      <c r="D9" s="151"/>
      <c r="E9" s="33"/>
      <c r="F9" s="34"/>
      <c r="G9" s="34"/>
      <c r="H9" s="34"/>
      <c r="I9" s="34"/>
      <c r="J9" s="34"/>
      <c r="K9" s="34"/>
      <c r="L9" s="34"/>
      <c r="M9" s="34"/>
      <c r="N9" s="34"/>
      <c r="O9" s="35"/>
      <c r="P9" s="35"/>
      <c r="Q9" s="39"/>
      <c r="R9" s="40"/>
      <c r="S9" s="3"/>
      <c r="T9" s="3"/>
      <c r="U9" s="3"/>
      <c r="V9" s="3"/>
      <c r="W9" s="3"/>
    </row>
    <row r="10" spans="1:23" ht="53.25" customHeight="1">
      <c r="A10" s="31"/>
      <c r="B10" s="89"/>
      <c r="C10" s="90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87"/>
      <c r="Q10" s="88"/>
      <c r="R10" s="28"/>
      <c r="S10" s="3"/>
      <c r="T10" s="3"/>
      <c r="U10" s="3"/>
      <c r="V10" s="3"/>
      <c r="W10" s="3"/>
    </row>
    <row r="11" spans="1:23" ht="31.5" customHeight="1">
      <c r="A11" s="31"/>
      <c r="B11" s="136" t="str">
        <f>UPPER(L2)</f>
        <v>GUNTUR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  <c r="R11" s="28"/>
      <c r="S11" s="3"/>
      <c r="T11" s="3"/>
      <c r="U11" s="3"/>
      <c r="V11" s="3"/>
      <c r="W11" s="3"/>
    </row>
    <row r="12" spans="1:23" s="30" customFormat="1" ht="21.75" customHeight="1">
      <c r="A12" s="32"/>
      <c r="B12" s="86"/>
      <c r="C12" s="85" t="s">
        <v>3</v>
      </c>
      <c r="D12" s="81"/>
      <c r="E12" s="143" t="str">
        <f>UPPER(L4)</f>
        <v>CVSMANI</v>
      </c>
      <c r="F12" s="143"/>
      <c r="G12" s="143"/>
      <c r="H12" s="143"/>
      <c r="I12" s="80"/>
      <c r="J12" s="81"/>
      <c r="K12" s="82" t="s">
        <v>29</v>
      </c>
      <c r="L12" s="82"/>
      <c r="M12" s="83" t="str">
        <f>UPPER(L6)</f>
        <v>D.SRINIVASAREDDY</v>
      </c>
      <c r="N12" s="83"/>
      <c r="O12" s="80"/>
      <c r="P12" s="68"/>
      <c r="Q12" s="84"/>
      <c r="R12" s="41"/>
      <c r="S12" s="42"/>
      <c r="T12" s="42"/>
      <c r="U12" s="42"/>
      <c r="V12" s="42"/>
      <c r="W12" s="42"/>
    </row>
    <row r="13" spans="1:23" ht="41.25" customHeight="1">
      <c r="A13" s="31"/>
      <c r="B13" s="140" t="s">
        <v>30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  <c r="R13" s="28"/>
      <c r="S13" s="3"/>
      <c r="T13" s="3"/>
      <c r="U13" s="3"/>
      <c r="V13" s="3"/>
      <c r="W13" s="3"/>
    </row>
    <row r="14" spans="1:23" s="53" customFormat="1" ht="18" customHeight="1">
      <c r="A14" s="50"/>
      <c r="B14" s="128" t="s">
        <v>36</v>
      </c>
      <c r="C14" s="129"/>
      <c r="D14" s="129"/>
      <c r="E14" s="129"/>
      <c r="F14" s="129"/>
      <c r="G14" s="130"/>
      <c r="H14" s="57">
        <v>140</v>
      </c>
      <c r="I14" s="131" t="s">
        <v>37</v>
      </c>
      <c r="J14" s="132"/>
      <c r="K14" s="132"/>
      <c r="L14" s="133"/>
      <c r="M14" s="134" t="s">
        <v>46</v>
      </c>
      <c r="N14" s="135"/>
      <c r="O14" s="59"/>
      <c r="P14" s="59"/>
      <c r="Q14" s="60"/>
      <c r="R14" s="51"/>
      <c r="S14" s="52"/>
      <c r="T14" s="52"/>
      <c r="U14" s="52"/>
      <c r="V14" s="52"/>
      <c r="W14" s="52"/>
    </row>
    <row r="15" spans="1:23" s="53" customFormat="1" ht="21.75" customHeight="1">
      <c r="A15" s="50"/>
      <c r="B15" s="118" t="s">
        <v>6</v>
      </c>
      <c r="C15" s="119"/>
      <c r="D15" s="119"/>
      <c r="E15" s="119"/>
      <c r="F15" s="123">
        <f>F2</f>
        <v>0.1834</v>
      </c>
      <c r="G15" s="123"/>
      <c r="H15" s="61" t="s">
        <v>2</v>
      </c>
      <c r="I15" s="122">
        <f>I2</f>
        <v>0.22008</v>
      </c>
      <c r="J15" s="122"/>
      <c r="K15" s="62" t="s">
        <v>35</v>
      </c>
      <c r="L15" s="58"/>
      <c r="M15" s="127">
        <f>I2-F2</f>
        <v>0.03667999999999999</v>
      </c>
      <c r="N15" s="127"/>
      <c r="O15" s="63" t="str">
        <f>Sheet4!U24</f>
        <v>w.e.f  JUL/ 2016</v>
      </c>
      <c r="P15" s="63"/>
      <c r="Q15" s="64"/>
      <c r="R15" s="51"/>
      <c r="S15" s="52"/>
      <c r="T15" s="52"/>
      <c r="U15" s="52"/>
      <c r="V15" s="52"/>
      <c r="W15" s="52"/>
    </row>
    <row r="16" spans="1:23" s="56" customFormat="1" ht="19.5" customHeight="1">
      <c r="A16" s="91"/>
      <c r="B16" s="92" t="str">
        <f>Sheet4!O48</f>
        <v>PF holders  Cash From SEP 2017 </v>
      </c>
      <c r="C16" s="66"/>
      <c r="D16" s="67"/>
      <c r="E16" s="67"/>
      <c r="F16" s="67"/>
      <c r="G16" s="67"/>
      <c r="H16" s="65" t="str">
        <f>Sheet4!T45</f>
        <v>CPS holders 10% to CPS and 90% Cash from  JUL/ 2016 To SEP/2017</v>
      </c>
      <c r="J16" s="68"/>
      <c r="K16" s="69"/>
      <c r="L16" s="70"/>
      <c r="M16" s="70"/>
      <c r="N16" s="70"/>
      <c r="O16" s="71"/>
      <c r="P16" s="72"/>
      <c r="Q16" s="70"/>
      <c r="R16" s="54"/>
      <c r="S16" s="55"/>
      <c r="T16" s="55"/>
      <c r="U16" s="55"/>
      <c r="V16" s="55"/>
      <c r="W16" s="55"/>
    </row>
    <row r="17" spans="1:23" ht="38.25" customHeight="1">
      <c r="A17" s="5"/>
      <c r="B17" s="120" t="s">
        <v>7</v>
      </c>
      <c r="C17" s="99" t="s">
        <v>8</v>
      </c>
      <c r="D17" s="99" t="s">
        <v>9</v>
      </c>
      <c r="E17" s="97" t="s">
        <v>42</v>
      </c>
      <c r="F17" s="107" t="str">
        <f>CONCATENATE("Credit to"," ",D6)</f>
        <v>Credit to 14 (months)</v>
      </c>
      <c r="G17" s="97" t="s">
        <v>41</v>
      </c>
      <c r="H17" s="126" t="str">
        <f>Sheet4!Z28</f>
        <v>For CPS Holders 15(Months)</v>
      </c>
      <c r="I17" s="126"/>
      <c r="J17" s="121" t="s">
        <v>7</v>
      </c>
      <c r="K17" s="99" t="s">
        <v>8</v>
      </c>
      <c r="L17" s="99" t="s">
        <v>9</v>
      </c>
      <c r="M17" s="97" t="s">
        <v>42</v>
      </c>
      <c r="N17" s="107" t="str">
        <f>F17</f>
        <v>Credit to 14 (months)</v>
      </c>
      <c r="O17" s="97" t="s">
        <v>41</v>
      </c>
      <c r="P17" s="126" t="str">
        <f>H17</f>
        <v>For CPS Holders 15(Months)</v>
      </c>
      <c r="Q17" s="126"/>
      <c r="R17" s="28"/>
      <c r="S17" s="3"/>
      <c r="T17" s="3"/>
      <c r="U17" s="3"/>
      <c r="V17" s="3"/>
      <c r="W17" s="3"/>
    </row>
    <row r="18" spans="1:23" ht="35.25" customHeight="1">
      <c r="A18" s="5"/>
      <c r="B18" s="120"/>
      <c r="C18" s="96">
        <f>I2</f>
        <v>0.22008</v>
      </c>
      <c r="D18" s="98">
        <f>F2</f>
        <v>0.1834</v>
      </c>
      <c r="E18" s="95">
        <f>C18-D18</f>
        <v>0.03667999999999999</v>
      </c>
      <c r="F18" s="101" t="s">
        <v>31</v>
      </c>
      <c r="G18" s="93" t="str">
        <f>CONCATENATE(G6," ",I6)</f>
        <v>SEP 2017 </v>
      </c>
      <c r="H18" s="100" t="s">
        <v>44</v>
      </c>
      <c r="I18" s="94" t="s">
        <v>43</v>
      </c>
      <c r="J18" s="121"/>
      <c r="K18" s="95">
        <f>I2</f>
        <v>0.22008</v>
      </c>
      <c r="L18" s="98">
        <f>F2</f>
        <v>0.1834</v>
      </c>
      <c r="M18" s="96">
        <f>K18-L18</f>
        <v>0.03667999999999999</v>
      </c>
      <c r="N18" s="101" t="s">
        <v>31</v>
      </c>
      <c r="O18" s="93" t="str">
        <f>G18</f>
        <v>SEP 2017 </v>
      </c>
      <c r="P18" s="100" t="s">
        <v>44</v>
      </c>
      <c r="Q18" s="94" t="s">
        <v>43</v>
      </c>
      <c r="R18" s="28"/>
      <c r="S18" s="3"/>
      <c r="T18" s="3"/>
      <c r="U18" s="3"/>
      <c r="V18" s="3"/>
      <c r="W18" s="3"/>
    </row>
    <row r="19" spans="1:23" ht="19.5" customHeight="1">
      <c r="A19" s="5"/>
      <c r="B19" s="48">
        <v>13000</v>
      </c>
      <c r="C19" s="6">
        <f>ROUND(B19*PRTUMANI,0)</f>
        <v>2861</v>
      </c>
      <c r="D19" s="6">
        <f aca="true" t="shared" si="0" ref="D19:D57">ROUND(B19*PRTUGNT,0)</f>
        <v>2384</v>
      </c>
      <c r="E19" s="6">
        <f>C19-D19</f>
        <v>477</v>
      </c>
      <c r="F19" s="6">
        <f>ROUND(E19*PF,0)</f>
        <v>6678</v>
      </c>
      <c r="G19" s="6">
        <f>IF(CASH=0,"",E19*CASH)</f>
        <v>477</v>
      </c>
      <c r="H19" s="6">
        <f>ROUND(E19/100*10,0)*PF</f>
        <v>672</v>
      </c>
      <c r="I19" s="6">
        <f>IF(CASH=0,"",ROUND(E19/100*90,0)*PF+G19)</f>
        <v>6483</v>
      </c>
      <c r="J19" s="49">
        <v>39160</v>
      </c>
      <c r="K19" s="6">
        <f aca="true" t="shared" si="1" ref="K19:K57">ROUND(J19*PRTUMANI,0)</f>
        <v>8618</v>
      </c>
      <c r="L19" s="6">
        <f aca="true" t="shared" si="2" ref="L19:L57">ROUND(J19*PRTUGNT,0)</f>
        <v>7182</v>
      </c>
      <c r="M19" s="6">
        <f>K19-L19</f>
        <v>1436</v>
      </c>
      <c r="N19" s="6">
        <f aca="true" t="shared" si="3" ref="N19:N57">ROUND(M19*PF,0)</f>
        <v>20104</v>
      </c>
      <c r="O19" s="6">
        <f aca="true" t="shared" si="4" ref="O19:O57">IF(CASH=0,"",M19*CASH)</f>
        <v>1436</v>
      </c>
      <c r="P19" s="6">
        <f aca="true" t="shared" si="5" ref="P19:P57">ROUND(M19/100*10,0)*PF</f>
        <v>2016</v>
      </c>
      <c r="Q19" s="6">
        <f aca="true" t="shared" si="6" ref="Q19:Q57">IF(CASH=0,"",ROUND(M19/100*90,0)*PF+O19)</f>
        <v>19524</v>
      </c>
      <c r="R19" s="28"/>
      <c r="S19" s="3"/>
      <c r="T19" s="3"/>
      <c r="U19" s="3"/>
      <c r="V19" s="3"/>
      <c r="W19" s="3"/>
    </row>
    <row r="20" spans="1:23" ht="19.5" customHeight="1">
      <c r="A20" s="5"/>
      <c r="B20" s="48">
        <v>13390</v>
      </c>
      <c r="C20" s="6">
        <f aca="true" t="shared" si="7" ref="C20:C57">ROUND(B20*PRTUMANI,0)</f>
        <v>2947</v>
      </c>
      <c r="D20" s="6">
        <f t="shared" si="0"/>
        <v>2456</v>
      </c>
      <c r="E20" s="6">
        <f aca="true" t="shared" si="8" ref="E20:E56">C20-D20</f>
        <v>491</v>
      </c>
      <c r="F20" s="6">
        <f>ROUND(E20*PF,0)</f>
        <v>6874</v>
      </c>
      <c r="G20" s="6">
        <f aca="true" t="shared" si="9" ref="G20:G57">IF(CASH=0,"",E20*CASH)</f>
        <v>491</v>
      </c>
      <c r="H20" s="6">
        <f aca="true" t="shared" si="10" ref="H20:H57">ROUND(E20/100*10,0)*PF</f>
        <v>686</v>
      </c>
      <c r="I20" s="6">
        <f aca="true" t="shared" si="11" ref="I20:I57">IF(CASH=0,"",ROUND(E20/100*90,0)*PF+G20)</f>
        <v>6679</v>
      </c>
      <c r="J20" s="49">
        <v>40270</v>
      </c>
      <c r="K20" s="6">
        <f t="shared" si="1"/>
        <v>8863</v>
      </c>
      <c r="L20" s="6">
        <f t="shared" si="2"/>
        <v>7386</v>
      </c>
      <c r="M20" s="6">
        <f aca="true" t="shared" si="12" ref="M20:M57">K20-L20</f>
        <v>1477</v>
      </c>
      <c r="N20" s="6">
        <f t="shared" si="3"/>
        <v>20678</v>
      </c>
      <c r="O20" s="6">
        <f t="shared" si="4"/>
        <v>1477</v>
      </c>
      <c r="P20" s="6">
        <f t="shared" si="5"/>
        <v>2072</v>
      </c>
      <c r="Q20" s="6">
        <f t="shared" si="6"/>
        <v>20083</v>
      </c>
      <c r="R20" s="28"/>
      <c r="S20" s="3"/>
      <c r="T20" s="3"/>
      <c r="U20" s="3"/>
      <c r="V20" s="3"/>
      <c r="W20" s="3"/>
    </row>
    <row r="21" spans="1:23" ht="19.5" customHeight="1">
      <c r="A21" s="5"/>
      <c r="B21" s="49">
        <v>13780</v>
      </c>
      <c r="C21" s="6">
        <f t="shared" si="7"/>
        <v>3033</v>
      </c>
      <c r="D21" s="6">
        <f t="shared" si="0"/>
        <v>2527</v>
      </c>
      <c r="E21" s="6">
        <f t="shared" si="8"/>
        <v>506</v>
      </c>
      <c r="F21" s="6">
        <f aca="true" t="shared" si="13" ref="F21:F57">ROUND(E21*PF,0)</f>
        <v>7084</v>
      </c>
      <c r="G21" s="6">
        <f t="shared" si="9"/>
        <v>506</v>
      </c>
      <c r="H21" s="6">
        <f t="shared" si="10"/>
        <v>714</v>
      </c>
      <c r="I21" s="6">
        <f t="shared" si="11"/>
        <v>6876</v>
      </c>
      <c r="J21" s="49">
        <v>41380</v>
      </c>
      <c r="K21" s="6">
        <f t="shared" si="1"/>
        <v>9107</v>
      </c>
      <c r="L21" s="6">
        <f t="shared" si="2"/>
        <v>7589</v>
      </c>
      <c r="M21" s="6">
        <f t="shared" si="12"/>
        <v>1518</v>
      </c>
      <c r="N21" s="6">
        <f t="shared" si="3"/>
        <v>21252</v>
      </c>
      <c r="O21" s="6">
        <f t="shared" si="4"/>
        <v>1518</v>
      </c>
      <c r="P21" s="6">
        <f t="shared" si="5"/>
        <v>2128</v>
      </c>
      <c r="Q21" s="6">
        <f t="shared" si="6"/>
        <v>20642</v>
      </c>
      <c r="R21" s="28"/>
      <c r="S21" s="3"/>
      <c r="T21" s="3"/>
      <c r="U21" s="3"/>
      <c r="V21" s="3"/>
      <c r="W21" s="3"/>
    </row>
    <row r="22" spans="1:23" ht="19.5" customHeight="1">
      <c r="A22" s="5"/>
      <c r="B22" s="49">
        <v>14170</v>
      </c>
      <c r="C22" s="6">
        <f t="shared" si="7"/>
        <v>3119</v>
      </c>
      <c r="D22" s="6">
        <f t="shared" si="0"/>
        <v>2599</v>
      </c>
      <c r="E22" s="6">
        <f t="shared" si="8"/>
        <v>520</v>
      </c>
      <c r="F22" s="6">
        <f t="shared" si="13"/>
        <v>7280</v>
      </c>
      <c r="G22" s="6">
        <f t="shared" si="9"/>
        <v>520</v>
      </c>
      <c r="H22" s="6">
        <f t="shared" si="10"/>
        <v>728</v>
      </c>
      <c r="I22" s="6">
        <f t="shared" si="11"/>
        <v>7072</v>
      </c>
      <c r="J22" s="49">
        <v>42490</v>
      </c>
      <c r="K22" s="6">
        <f t="shared" si="1"/>
        <v>9351</v>
      </c>
      <c r="L22" s="6">
        <f t="shared" si="2"/>
        <v>7793</v>
      </c>
      <c r="M22" s="6">
        <f t="shared" si="12"/>
        <v>1558</v>
      </c>
      <c r="N22" s="6">
        <f t="shared" si="3"/>
        <v>21812</v>
      </c>
      <c r="O22" s="6">
        <f t="shared" si="4"/>
        <v>1558</v>
      </c>
      <c r="P22" s="6">
        <f t="shared" si="5"/>
        <v>2184</v>
      </c>
      <c r="Q22" s="6">
        <f t="shared" si="6"/>
        <v>21186</v>
      </c>
      <c r="R22" s="28"/>
      <c r="S22" s="3"/>
      <c r="T22" s="3"/>
      <c r="U22" s="3"/>
      <c r="V22" s="3"/>
      <c r="W22" s="3"/>
    </row>
    <row r="23" spans="1:23" ht="19.5" customHeight="1">
      <c r="A23" s="5"/>
      <c r="B23" s="49">
        <v>14600</v>
      </c>
      <c r="C23" s="6">
        <f t="shared" si="7"/>
        <v>3213</v>
      </c>
      <c r="D23" s="6">
        <f t="shared" si="0"/>
        <v>2678</v>
      </c>
      <c r="E23" s="6">
        <f t="shared" si="8"/>
        <v>535</v>
      </c>
      <c r="F23" s="6">
        <f t="shared" si="13"/>
        <v>7490</v>
      </c>
      <c r="G23" s="6">
        <f t="shared" si="9"/>
        <v>535</v>
      </c>
      <c r="H23" s="6">
        <f t="shared" si="10"/>
        <v>756</v>
      </c>
      <c r="I23" s="6">
        <f t="shared" si="11"/>
        <v>7283</v>
      </c>
      <c r="J23" s="49">
        <v>43680</v>
      </c>
      <c r="K23" s="6">
        <f t="shared" si="1"/>
        <v>9613</v>
      </c>
      <c r="L23" s="6">
        <f t="shared" si="2"/>
        <v>8011</v>
      </c>
      <c r="M23" s="6">
        <f t="shared" si="12"/>
        <v>1602</v>
      </c>
      <c r="N23" s="6">
        <f t="shared" si="3"/>
        <v>22428</v>
      </c>
      <c r="O23" s="6">
        <f t="shared" si="4"/>
        <v>1602</v>
      </c>
      <c r="P23" s="6">
        <f t="shared" si="5"/>
        <v>2240</v>
      </c>
      <c r="Q23" s="6">
        <f t="shared" si="6"/>
        <v>21790</v>
      </c>
      <c r="R23" s="28"/>
      <c r="S23" s="3"/>
      <c r="T23" s="3"/>
      <c r="U23" s="3"/>
      <c r="V23" s="3"/>
      <c r="W23" s="3"/>
    </row>
    <row r="24" spans="1:23" ht="19.5" customHeight="1">
      <c r="A24" s="5"/>
      <c r="B24" s="49">
        <v>15030</v>
      </c>
      <c r="C24" s="6">
        <f t="shared" si="7"/>
        <v>3308</v>
      </c>
      <c r="D24" s="6">
        <f t="shared" si="0"/>
        <v>2757</v>
      </c>
      <c r="E24" s="6">
        <f t="shared" si="8"/>
        <v>551</v>
      </c>
      <c r="F24" s="6">
        <f t="shared" si="13"/>
        <v>7714</v>
      </c>
      <c r="G24" s="6">
        <f t="shared" si="9"/>
        <v>551</v>
      </c>
      <c r="H24" s="6">
        <f t="shared" si="10"/>
        <v>770</v>
      </c>
      <c r="I24" s="6">
        <f t="shared" si="11"/>
        <v>7495</v>
      </c>
      <c r="J24" s="49">
        <v>44870</v>
      </c>
      <c r="K24" s="6">
        <f t="shared" si="1"/>
        <v>9875</v>
      </c>
      <c r="L24" s="6">
        <f t="shared" si="2"/>
        <v>8229</v>
      </c>
      <c r="M24" s="6">
        <f t="shared" si="12"/>
        <v>1646</v>
      </c>
      <c r="N24" s="6">
        <f t="shared" si="3"/>
        <v>23044</v>
      </c>
      <c r="O24" s="6">
        <f t="shared" si="4"/>
        <v>1646</v>
      </c>
      <c r="P24" s="6">
        <f t="shared" si="5"/>
        <v>2310</v>
      </c>
      <c r="Q24" s="6">
        <f t="shared" si="6"/>
        <v>22380</v>
      </c>
      <c r="R24" s="28"/>
      <c r="S24" s="3"/>
      <c r="T24" s="3"/>
      <c r="U24" s="3"/>
      <c r="V24" s="3"/>
      <c r="W24" s="3"/>
    </row>
    <row r="25" spans="1:23" ht="19.5" customHeight="1">
      <c r="A25" s="5"/>
      <c r="B25" s="49">
        <v>15460</v>
      </c>
      <c r="C25" s="6">
        <f t="shared" si="7"/>
        <v>3402</v>
      </c>
      <c r="D25" s="6">
        <f t="shared" si="0"/>
        <v>2835</v>
      </c>
      <c r="E25" s="6">
        <f t="shared" si="8"/>
        <v>567</v>
      </c>
      <c r="F25" s="6">
        <f t="shared" si="13"/>
        <v>7938</v>
      </c>
      <c r="G25" s="6">
        <f t="shared" si="9"/>
        <v>567</v>
      </c>
      <c r="H25" s="6">
        <f t="shared" si="10"/>
        <v>798</v>
      </c>
      <c r="I25" s="6">
        <f t="shared" si="11"/>
        <v>7707</v>
      </c>
      <c r="J25" s="49">
        <v>46060</v>
      </c>
      <c r="K25" s="6">
        <f t="shared" si="1"/>
        <v>10137</v>
      </c>
      <c r="L25" s="6">
        <f t="shared" si="2"/>
        <v>8447</v>
      </c>
      <c r="M25" s="6">
        <f t="shared" si="12"/>
        <v>1690</v>
      </c>
      <c r="N25" s="6">
        <f t="shared" si="3"/>
        <v>23660</v>
      </c>
      <c r="O25" s="6">
        <f t="shared" si="4"/>
        <v>1690</v>
      </c>
      <c r="P25" s="6">
        <f t="shared" si="5"/>
        <v>2366</v>
      </c>
      <c r="Q25" s="6">
        <f t="shared" si="6"/>
        <v>22984</v>
      </c>
      <c r="R25" s="28"/>
      <c r="S25" s="3"/>
      <c r="T25" s="3"/>
      <c r="U25" s="3"/>
      <c r="V25" s="3"/>
      <c r="W25" s="3"/>
    </row>
    <row r="26" spans="1:23" ht="19.5" customHeight="1">
      <c r="A26" s="5"/>
      <c r="B26" s="49">
        <v>15930</v>
      </c>
      <c r="C26" s="6">
        <f t="shared" si="7"/>
        <v>3506</v>
      </c>
      <c r="D26" s="6">
        <f t="shared" si="0"/>
        <v>2922</v>
      </c>
      <c r="E26" s="6">
        <f t="shared" si="8"/>
        <v>584</v>
      </c>
      <c r="F26" s="6">
        <f t="shared" si="13"/>
        <v>8176</v>
      </c>
      <c r="G26" s="6">
        <f t="shared" si="9"/>
        <v>584</v>
      </c>
      <c r="H26" s="6">
        <f t="shared" si="10"/>
        <v>812</v>
      </c>
      <c r="I26" s="6">
        <f t="shared" si="11"/>
        <v>7948</v>
      </c>
      <c r="J26" s="49">
        <v>47330</v>
      </c>
      <c r="K26" s="6">
        <f t="shared" si="1"/>
        <v>10416</v>
      </c>
      <c r="L26" s="6">
        <f t="shared" si="2"/>
        <v>8680</v>
      </c>
      <c r="M26" s="6">
        <f t="shared" si="12"/>
        <v>1736</v>
      </c>
      <c r="N26" s="6">
        <f t="shared" si="3"/>
        <v>24304</v>
      </c>
      <c r="O26" s="6">
        <f t="shared" si="4"/>
        <v>1736</v>
      </c>
      <c r="P26" s="6">
        <f t="shared" si="5"/>
        <v>2436</v>
      </c>
      <c r="Q26" s="6">
        <f t="shared" si="6"/>
        <v>23604</v>
      </c>
      <c r="R26" s="28"/>
      <c r="S26" s="3"/>
      <c r="T26" s="3"/>
      <c r="U26" s="3"/>
      <c r="V26" s="3"/>
      <c r="W26" s="3"/>
    </row>
    <row r="27" spans="1:23" ht="19.5" customHeight="1">
      <c r="A27" s="5"/>
      <c r="B27" s="49">
        <v>16400</v>
      </c>
      <c r="C27" s="6">
        <f t="shared" si="7"/>
        <v>3609</v>
      </c>
      <c r="D27" s="6">
        <f t="shared" si="0"/>
        <v>3008</v>
      </c>
      <c r="E27" s="6">
        <f t="shared" si="8"/>
        <v>601</v>
      </c>
      <c r="F27" s="6">
        <f t="shared" si="13"/>
        <v>8414</v>
      </c>
      <c r="G27" s="6">
        <f t="shared" si="9"/>
        <v>601</v>
      </c>
      <c r="H27" s="6">
        <f t="shared" si="10"/>
        <v>840</v>
      </c>
      <c r="I27" s="6">
        <f t="shared" si="11"/>
        <v>8175</v>
      </c>
      <c r="J27" s="49">
        <v>48600</v>
      </c>
      <c r="K27" s="6">
        <f t="shared" si="1"/>
        <v>10696</v>
      </c>
      <c r="L27" s="6">
        <f t="shared" si="2"/>
        <v>8913</v>
      </c>
      <c r="M27" s="6">
        <f t="shared" si="12"/>
        <v>1783</v>
      </c>
      <c r="N27" s="6">
        <f t="shared" si="3"/>
        <v>24962</v>
      </c>
      <c r="O27" s="6">
        <f t="shared" si="4"/>
        <v>1783</v>
      </c>
      <c r="P27" s="6">
        <f t="shared" si="5"/>
        <v>2492</v>
      </c>
      <c r="Q27" s="6">
        <f t="shared" si="6"/>
        <v>24253</v>
      </c>
      <c r="S27" s="3"/>
      <c r="T27" s="3"/>
      <c r="U27" s="3"/>
      <c r="V27" s="3"/>
      <c r="W27" s="3"/>
    </row>
    <row r="28" spans="1:23" ht="19.5" customHeight="1">
      <c r="A28" s="5"/>
      <c r="B28" s="49">
        <v>16870</v>
      </c>
      <c r="C28" s="6">
        <f t="shared" si="7"/>
        <v>3713</v>
      </c>
      <c r="D28" s="6">
        <f t="shared" si="0"/>
        <v>3094</v>
      </c>
      <c r="E28" s="6">
        <f t="shared" si="8"/>
        <v>619</v>
      </c>
      <c r="F28" s="6">
        <f t="shared" si="13"/>
        <v>8666</v>
      </c>
      <c r="G28" s="6">
        <f t="shared" si="9"/>
        <v>619</v>
      </c>
      <c r="H28" s="6">
        <f t="shared" si="10"/>
        <v>868</v>
      </c>
      <c r="I28" s="6">
        <f t="shared" si="11"/>
        <v>8417</v>
      </c>
      <c r="J28" s="49">
        <v>49870</v>
      </c>
      <c r="K28" s="6">
        <f t="shared" si="1"/>
        <v>10975</v>
      </c>
      <c r="L28" s="6">
        <f t="shared" si="2"/>
        <v>9146</v>
      </c>
      <c r="M28" s="6">
        <f t="shared" si="12"/>
        <v>1829</v>
      </c>
      <c r="N28" s="6">
        <f t="shared" si="3"/>
        <v>25606</v>
      </c>
      <c r="O28" s="6">
        <f t="shared" si="4"/>
        <v>1829</v>
      </c>
      <c r="P28" s="6">
        <f t="shared" si="5"/>
        <v>2562</v>
      </c>
      <c r="Q28" s="6">
        <f t="shared" si="6"/>
        <v>24873</v>
      </c>
      <c r="R28" s="28"/>
      <c r="S28" s="3"/>
      <c r="T28" s="3"/>
      <c r="U28" s="3"/>
      <c r="V28" s="3"/>
      <c r="W28" s="3"/>
    </row>
    <row r="29" spans="1:23" ht="19.5" customHeight="1">
      <c r="A29" s="5"/>
      <c r="B29" s="49">
        <v>17380</v>
      </c>
      <c r="C29" s="6">
        <f t="shared" si="7"/>
        <v>3825</v>
      </c>
      <c r="D29" s="6">
        <f t="shared" si="0"/>
        <v>3187</v>
      </c>
      <c r="E29" s="6">
        <f t="shared" si="8"/>
        <v>638</v>
      </c>
      <c r="F29" s="6">
        <f t="shared" si="13"/>
        <v>8932</v>
      </c>
      <c r="G29" s="6">
        <f t="shared" si="9"/>
        <v>638</v>
      </c>
      <c r="H29" s="6">
        <f t="shared" si="10"/>
        <v>896</v>
      </c>
      <c r="I29" s="6">
        <f t="shared" si="11"/>
        <v>8674</v>
      </c>
      <c r="J29" s="49">
        <v>51230</v>
      </c>
      <c r="K29" s="6">
        <f t="shared" si="1"/>
        <v>11275</v>
      </c>
      <c r="L29" s="6">
        <f t="shared" si="2"/>
        <v>9396</v>
      </c>
      <c r="M29" s="6">
        <f t="shared" si="12"/>
        <v>1879</v>
      </c>
      <c r="N29" s="6">
        <f t="shared" si="3"/>
        <v>26306</v>
      </c>
      <c r="O29" s="6">
        <f t="shared" si="4"/>
        <v>1879</v>
      </c>
      <c r="P29" s="6">
        <f t="shared" si="5"/>
        <v>2632</v>
      </c>
      <c r="Q29" s="6">
        <f t="shared" si="6"/>
        <v>25553</v>
      </c>
      <c r="R29" s="28"/>
      <c r="S29" s="3"/>
      <c r="T29" s="3"/>
      <c r="U29" s="3"/>
      <c r="V29" s="3"/>
      <c r="W29" s="3"/>
    </row>
    <row r="30" spans="1:23" ht="19.5" customHeight="1">
      <c r="A30" s="5"/>
      <c r="B30" s="49">
        <v>17890</v>
      </c>
      <c r="C30" s="6">
        <f t="shared" si="7"/>
        <v>3937</v>
      </c>
      <c r="D30" s="6">
        <f t="shared" si="0"/>
        <v>3281</v>
      </c>
      <c r="E30" s="6">
        <f t="shared" si="8"/>
        <v>656</v>
      </c>
      <c r="F30" s="6">
        <f t="shared" si="13"/>
        <v>9184</v>
      </c>
      <c r="G30" s="6">
        <f t="shared" si="9"/>
        <v>656</v>
      </c>
      <c r="H30" s="6">
        <f t="shared" si="10"/>
        <v>924</v>
      </c>
      <c r="I30" s="6">
        <f t="shared" si="11"/>
        <v>8916</v>
      </c>
      <c r="J30" s="49">
        <v>52590</v>
      </c>
      <c r="K30" s="6">
        <f t="shared" si="1"/>
        <v>11574</v>
      </c>
      <c r="L30" s="6">
        <f t="shared" si="2"/>
        <v>9645</v>
      </c>
      <c r="M30" s="6">
        <f t="shared" si="12"/>
        <v>1929</v>
      </c>
      <c r="N30" s="6">
        <f t="shared" si="3"/>
        <v>27006</v>
      </c>
      <c r="O30" s="6">
        <f t="shared" si="4"/>
        <v>1929</v>
      </c>
      <c r="P30" s="6">
        <f t="shared" si="5"/>
        <v>2702</v>
      </c>
      <c r="Q30" s="6">
        <f t="shared" si="6"/>
        <v>26233</v>
      </c>
      <c r="R30" s="28"/>
      <c r="S30" s="3"/>
      <c r="T30" s="3"/>
      <c r="U30" s="3"/>
      <c r="V30" s="3"/>
      <c r="W30" s="3"/>
    </row>
    <row r="31" spans="1:23" ht="19.5" customHeight="1">
      <c r="A31" s="5"/>
      <c r="B31" s="49">
        <v>18400</v>
      </c>
      <c r="C31" s="6">
        <f t="shared" si="7"/>
        <v>4049</v>
      </c>
      <c r="D31" s="6">
        <f t="shared" si="0"/>
        <v>3375</v>
      </c>
      <c r="E31" s="6">
        <f t="shared" si="8"/>
        <v>674</v>
      </c>
      <c r="F31" s="6">
        <f t="shared" si="13"/>
        <v>9436</v>
      </c>
      <c r="G31" s="6">
        <f t="shared" si="9"/>
        <v>674</v>
      </c>
      <c r="H31" s="6">
        <f t="shared" si="10"/>
        <v>938</v>
      </c>
      <c r="I31" s="6">
        <f t="shared" si="11"/>
        <v>9172</v>
      </c>
      <c r="J31" s="49">
        <v>53950</v>
      </c>
      <c r="K31" s="6">
        <f t="shared" si="1"/>
        <v>11873</v>
      </c>
      <c r="L31" s="6">
        <f t="shared" si="2"/>
        <v>9894</v>
      </c>
      <c r="M31" s="6">
        <f t="shared" si="12"/>
        <v>1979</v>
      </c>
      <c r="N31" s="6">
        <f t="shared" si="3"/>
        <v>27706</v>
      </c>
      <c r="O31" s="6">
        <f t="shared" si="4"/>
        <v>1979</v>
      </c>
      <c r="P31" s="6">
        <f t="shared" si="5"/>
        <v>2772</v>
      </c>
      <c r="Q31" s="6">
        <f t="shared" si="6"/>
        <v>26913</v>
      </c>
      <c r="R31" s="28"/>
      <c r="S31" s="3"/>
      <c r="T31" s="3"/>
      <c r="U31" s="3"/>
      <c r="V31" s="3"/>
      <c r="W31" s="3"/>
    </row>
    <row r="32" spans="1:23" ht="19.5" customHeight="1">
      <c r="A32" s="5"/>
      <c r="B32" s="49">
        <v>18950</v>
      </c>
      <c r="C32" s="6">
        <f t="shared" si="7"/>
        <v>4171</v>
      </c>
      <c r="D32" s="6">
        <f t="shared" si="0"/>
        <v>3475</v>
      </c>
      <c r="E32" s="6">
        <f t="shared" si="8"/>
        <v>696</v>
      </c>
      <c r="F32" s="6">
        <f t="shared" si="13"/>
        <v>9744</v>
      </c>
      <c r="G32" s="6">
        <f t="shared" si="9"/>
        <v>696</v>
      </c>
      <c r="H32" s="6">
        <f t="shared" si="10"/>
        <v>980</v>
      </c>
      <c r="I32" s="6">
        <f t="shared" si="11"/>
        <v>9460</v>
      </c>
      <c r="J32" s="49">
        <v>55410</v>
      </c>
      <c r="K32" s="6">
        <f t="shared" si="1"/>
        <v>12195</v>
      </c>
      <c r="L32" s="6">
        <f t="shared" si="2"/>
        <v>10162</v>
      </c>
      <c r="M32" s="6">
        <f t="shared" si="12"/>
        <v>2033</v>
      </c>
      <c r="N32" s="6">
        <f t="shared" si="3"/>
        <v>28462</v>
      </c>
      <c r="O32" s="6">
        <f t="shared" si="4"/>
        <v>2033</v>
      </c>
      <c r="P32" s="6">
        <f t="shared" si="5"/>
        <v>2842</v>
      </c>
      <c r="Q32" s="6">
        <f t="shared" si="6"/>
        <v>27653</v>
      </c>
      <c r="R32" s="28"/>
      <c r="S32" s="3"/>
      <c r="T32" s="3"/>
      <c r="U32" s="3"/>
      <c r="V32" s="3"/>
      <c r="W32" s="3"/>
    </row>
    <row r="33" spans="1:23" ht="19.5" customHeight="1">
      <c r="A33" s="5"/>
      <c r="B33" s="49">
        <v>19500</v>
      </c>
      <c r="C33" s="6">
        <f t="shared" si="7"/>
        <v>4292</v>
      </c>
      <c r="D33" s="6">
        <f t="shared" si="0"/>
        <v>3576</v>
      </c>
      <c r="E33" s="6">
        <f t="shared" si="8"/>
        <v>716</v>
      </c>
      <c r="F33" s="6">
        <f t="shared" si="13"/>
        <v>10024</v>
      </c>
      <c r="G33" s="6">
        <f t="shared" si="9"/>
        <v>716</v>
      </c>
      <c r="H33" s="6">
        <f t="shared" si="10"/>
        <v>1008</v>
      </c>
      <c r="I33" s="6">
        <f t="shared" si="11"/>
        <v>9732</v>
      </c>
      <c r="J33" s="49">
        <v>56870</v>
      </c>
      <c r="K33" s="6">
        <f t="shared" si="1"/>
        <v>12516</v>
      </c>
      <c r="L33" s="6">
        <f t="shared" si="2"/>
        <v>10430</v>
      </c>
      <c r="M33" s="6">
        <f t="shared" si="12"/>
        <v>2086</v>
      </c>
      <c r="N33" s="6">
        <f t="shared" si="3"/>
        <v>29204</v>
      </c>
      <c r="O33" s="6">
        <f t="shared" si="4"/>
        <v>2086</v>
      </c>
      <c r="P33" s="6">
        <f t="shared" si="5"/>
        <v>2926</v>
      </c>
      <c r="Q33" s="6">
        <f t="shared" si="6"/>
        <v>28364</v>
      </c>
      <c r="R33" s="28"/>
      <c r="S33" s="3"/>
      <c r="T33" s="3"/>
      <c r="U33" s="3"/>
      <c r="V33" s="3"/>
      <c r="W33" s="3"/>
    </row>
    <row r="34" spans="1:23" ht="19.5" customHeight="1">
      <c r="A34" s="5"/>
      <c r="B34" s="49">
        <v>20050</v>
      </c>
      <c r="C34" s="6">
        <f t="shared" si="7"/>
        <v>4413</v>
      </c>
      <c r="D34" s="6">
        <f t="shared" si="0"/>
        <v>3677</v>
      </c>
      <c r="E34" s="6">
        <f t="shared" si="8"/>
        <v>736</v>
      </c>
      <c r="F34" s="6">
        <f t="shared" si="13"/>
        <v>10304</v>
      </c>
      <c r="G34" s="6">
        <f t="shared" si="9"/>
        <v>736</v>
      </c>
      <c r="H34" s="6">
        <f t="shared" si="10"/>
        <v>1036</v>
      </c>
      <c r="I34" s="6">
        <f t="shared" si="11"/>
        <v>10004</v>
      </c>
      <c r="J34" s="49">
        <v>58330</v>
      </c>
      <c r="K34" s="6">
        <f t="shared" si="1"/>
        <v>12837</v>
      </c>
      <c r="L34" s="6">
        <f t="shared" si="2"/>
        <v>10698</v>
      </c>
      <c r="M34" s="6">
        <f t="shared" si="12"/>
        <v>2139</v>
      </c>
      <c r="N34" s="6">
        <f t="shared" si="3"/>
        <v>29946</v>
      </c>
      <c r="O34" s="6">
        <f t="shared" si="4"/>
        <v>2139</v>
      </c>
      <c r="P34" s="6">
        <f t="shared" si="5"/>
        <v>2996</v>
      </c>
      <c r="Q34" s="6">
        <f t="shared" si="6"/>
        <v>29089</v>
      </c>
      <c r="R34" s="28"/>
      <c r="S34" s="3"/>
      <c r="T34" s="3"/>
      <c r="U34" s="3"/>
      <c r="V34" s="3"/>
      <c r="W34" s="3"/>
    </row>
    <row r="35" spans="1:23" ht="19.5" customHeight="1">
      <c r="A35" s="5"/>
      <c r="B35" s="49">
        <v>20640</v>
      </c>
      <c r="C35" s="6">
        <f t="shared" si="7"/>
        <v>4542</v>
      </c>
      <c r="D35" s="6">
        <f t="shared" si="0"/>
        <v>3785</v>
      </c>
      <c r="E35" s="6">
        <f t="shared" si="8"/>
        <v>757</v>
      </c>
      <c r="F35" s="6">
        <f t="shared" si="13"/>
        <v>10598</v>
      </c>
      <c r="G35" s="6">
        <f t="shared" si="9"/>
        <v>757</v>
      </c>
      <c r="H35" s="6">
        <f t="shared" si="10"/>
        <v>1064</v>
      </c>
      <c r="I35" s="6">
        <f t="shared" si="11"/>
        <v>10291</v>
      </c>
      <c r="J35" s="49">
        <v>59890</v>
      </c>
      <c r="K35" s="6">
        <f t="shared" si="1"/>
        <v>13181</v>
      </c>
      <c r="L35" s="6">
        <f t="shared" si="2"/>
        <v>10984</v>
      </c>
      <c r="M35" s="6">
        <f t="shared" si="12"/>
        <v>2197</v>
      </c>
      <c r="N35" s="6">
        <f t="shared" si="3"/>
        <v>30758</v>
      </c>
      <c r="O35" s="6">
        <f t="shared" si="4"/>
        <v>2197</v>
      </c>
      <c r="P35" s="6">
        <f t="shared" si="5"/>
        <v>3080</v>
      </c>
      <c r="Q35" s="6">
        <f t="shared" si="6"/>
        <v>29875</v>
      </c>
      <c r="R35" s="28"/>
      <c r="S35" s="3"/>
      <c r="T35" s="3"/>
      <c r="U35" s="3"/>
      <c r="V35" s="3"/>
      <c r="W35" s="3"/>
    </row>
    <row r="36" spans="1:23" ht="19.5" customHeight="1">
      <c r="A36" s="5"/>
      <c r="B36" s="49">
        <v>21230</v>
      </c>
      <c r="C36" s="6">
        <f t="shared" si="7"/>
        <v>4672</v>
      </c>
      <c r="D36" s="6">
        <f t="shared" si="0"/>
        <v>3894</v>
      </c>
      <c r="E36" s="6">
        <f t="shared" si="8"/>
        <v>778</v>
      </c>
      <c r="F36" s="6">
        <f t="shared" si="13"/>
        <v>10892</v>
      </c>
      <c r="G36" s="6">
        <f t="shared" si="9"/>
        <v>778</v>
      </c>
      <c r="H36" s="6">
        <f t="shared" si="10"/>
        <v>1092</v>
      </c>
      <c r="I36" s="6">
        <f t="shared" si="11"/>
        <v>10578</v>
      </c>
      <c r="J36" s="49">
        <v>61450</v>
      </c>
      <c r="K36" s="6">
        <f t="shared" si="1"/>
        <v>13524</v>
      </c>
      <c r="L36" s="6">
        <f t="shared" si="2"/>
        <v>11270</v>
      </c>
      <c r="M36" s="6">
        <f t="shared" si="12"/>
        <v>2254</v>
      </c>
      <c r="N36" s="6">
        <f t="shared" si="3"/>
        <v>31556</v>
      </c>
      <c r="O36" s="6">
        <f t="shared" si="4"/>
        <v>2254</v>
      </c>
      <c r="P36" s="6">
        <f t="shared" si="5"/>
        <v>3150</v>
      </c>
      <c r="Q36" s="6">
        <f t="shared" si="6"/>
        <v>30660</v>
      </c>
      <c r="R36" s="28"/>
      <c r="S36" s="3"/>
      <c r="T36" s="3"/>
      <c r="U36" s="3"/>
      <c r="V36" s="3"/>
      <c r="W36" s="3"/>
    </row>
    <row r="37" spans="1:23" ht="19.5" customHeight="1">
      <c r="A37" s="5"/>
      <c r="B37" s="49">
        <v>21820</v>
      </c>
      <c r="C37" s="6">
        <f t="shared" si="7"/>
        <v>4802</v>
      </c>
      <c r="D37" s="6">
        <f t="shared" si="0"/>
        <v>4002</v>
      </c>
      <c r="E37" s="6">
        <f t="shared" si="8"/>
        <v>800</v>
      </c>
      <c r="F37" s="6">
        <f t="shared" si="13"/>
        <v>11200</v>
      </c>
      <c r="G37" s="6">
        <f t="shared" si="9"/>
        <v>800</v>
      </c>
      <c r="H37" s="6">
        <f t="shared" si="10"/>
        <v>1120</v>
      </c>
      <c r="I37" s="6">
        <f t="shared" si="11"/>
        <v>10880</v>
      </c>
      <c r="J37" s="49">
        <v>63010</v>
      </c>
      <c r="K37" s="6">
        <f t="shared" si="1"/>
        <v>13867</v>
      </c>
      <c r="L37" s="6">
        <f t="shared" si="2"/>
        <v>11556</v>
      </c>
      <c r="M37" s="6">
        <f t="shared" si="12"/>
        <v>2311</v>
      </c>
      <c r="N37" s="6">
        <f t="shared" si="3"/>
        <v>32354</v>
      </c>
      <c r="O37" s="6">
        <f t="shared" si="4"/>
        <v>2311</v>
      </c>
      <c r="P37" s="6">
        <f t="shared" si="5"/>
        <v>3234</v>
      </c>
      <c r="Q37" s="6">
        <f t="shared" si="6"/>
        <v>31431</v>
      </c>
      <c r="R37" s="28"/>
      <c r="S37" s="3"/>
      <c r="T37" s="3"/>
      <c r="U37" s="3"/>
      <c r="V37" s="3"/>
      <c r="W37" s="3"/>
    </row>
    <row r="38" spans="1:23" ht="19.5" customHeight="1">
      <c r="A38" s="5"/>
      <c r="B38" s="49">
        <v>22460</v>
      </c>
      <c r="C38" s="6">
        <f t="shared" si="7"/>
        <v>4943</v>
      </c>
      <c r="D38" s="6">
        <f t="shared" si="0"/>
        <v>4119</v>
      </c>
      <c r="E38" s="6">
        <f t="shared" si="8"/>
        <v>824</v>
      </c>
      <c r="F38" s="6">
        <f t="shared" si="13"/>
        <v>11536</v>
      </c>
      <c r="G38" s="6">
        <f t="shared" si="9"/>
        <v>824</v>
      </c>
      <c r="H38" s="6">
        <f t="shared" si="10"/>
        <v>1148</v>
      </c>
      <c r="I38" s="6">
        <f t="shared" si="11"/>
        <v>11212</v>
      </c>
      <c r="J38" s="49">
        <v>64670</v>
      </c>
      <c r="K38" s="6">
        <f t="shared" si="1"/>
        <v>14233</v>
      </c>
      <c r="L38" s="6">
        <f t="shared" si="2"/>
        <v>11860</v>
      </c>
      <c r="M38" s="6">
        <f t="shared" si="12"/>
        <v>2373</v>
      </c>
      <c r="N38" s="6">
        <f t="shared" si="3"/>
        <v>33222</v>
      </c>
      <c r="O38" s="6">
        <f t="shared" si="4"/>
        <v>2373</v>
      </c>
      <c r="P38" s="6">
        <f t="shared" si="5"/>
        <v>3318</v>
      </c>
      <c r="Q38" s="6">
        <f t="shared" si="6"/>
        <v>32277</v>
      </c>
      <c r="R38" s="28"/>
      <c r="S38" s="3"/>
      <c r="T38" s="3"/>
      <c r="U38" s="3"/>
      <c r="V38" s="3"/>
      <c r="W38" s="3"/>
    </row>
    <row r="39" spans="1:23" ht="19.5" customHeight="1">
      <c r="A39" s="5"/>
      <c r="B39" s="49">
        <v>23100</v>
      </c>
      <c r="C39" s="6">
        <f t="shared" si="7"/>
        <v>5084</v>
      </c>
      <c r="D39" s="6">
        <f t="shared" si="0"/>
        <v>4237</v>
      </c>
      <c r="E39" s="6">
        <f t="shared" si="8"/>
        <v>847</v>
      </c>
      <c r="F39" s="6">
        <f t="shared" si="13"/>
        <v>11858</v>
      </c>
      <c r="G39" s="6">
        <f t="shared" si="9"/>
        <v>847</v>
      </c>
      <c r="H39" s="6">
        <f t="shared" si="10"/>
        <v>1190</v>
      </c>
      <c r="I39" s="6">
        <f t="shared" si="11"/>
        <v>11515</v>
      </c>
      <c r="J39" s="49">
        <v>66330</v>
      </c>
      <c r="K39" s="6">
        <f t="shared" si="1"/>
        <v>14598</v>
      </c>
      <c r="L39" s="6">
        <f t="shared" si="2"/>
        <v>12165</v>
      </c>
      <c r="M39" s="6">
        <f t="shared" si="12"/>
        <v>2433</v>
      </c>
      <c r="N39" s="6">
        <f t="shared" si="3"/>
        <v>34062</v>
      </c>
      <c r="O39" s="6">
        <f t="shared" si="4"/>
        <v>2433</v>
      </c>
      <c r="P39" s="6">
        <f t="shared" si="5"/>
        <v>3402</v>
      </c>
      <c r="Q39" s="6">
        <f t="shared" si="6"/>
        <v>33093</v>
      </c>
      <c r="R39" s="28"/>
      <c r="S39" s="3"/>
      <c r="T39" s="3"/>
      <c r="U39" s="3"/>
      <c r="V39" s="3"/>
      <c r="W39" s="3"/>
    </row>
    <row r="40" spans="1:23" ht="19.5" customHeight="1">
      <c r="A40" s="5"/>
      <c r="B40" s="49">
        <v>23740</v>
      </c>
      <c r="C40" s="6">
        <f t="shared" si="7"/>
        <v>5225</v>
      </c>
      <c r="D40" s="6">
        <f t="shared" si="0"/>
        <v>4354</v>
      </c>
      <c r="E40" s="6">
        <f t="shared" si="8"/>
        <v>871</v>
      </c>
      <c r="F40" s="6">
        <f t="shared" si="13"/>
        <v>12194</v>
      </c>
      <c r="G40" s="6">
        <f t="shared" si="9"/>
        <v>871</v>
      </c>
      <c r="H40" s="6">
        <f t="shared" si="10"/>
        <v>1218</v>
      </c>
      <c r="I40" s="6">
        <f t="shared" si="11"/>
        <v>11847</v>
      </c>
      <c r="J40" s="49">
        <v>67990</v>
      </c>
      <c r="K40" s="6">
        <f t="shared" si="1"/>
        <v>14963</v>
      </c>
      <c r="L40" s="6">
        <f t="shared" si="2"/>
        <v>12469</v>
      </c>
      <c r="M40" s="6">
        <f t="shared" si="12"/>
        <v>2494</v>
      </c>
      <c r="N40" s="6">
        <f t="shared" si="3"/>
        <v>34916</v>
      </c>
      <c r="O40" s="6">
        <f t="shared" si="4"/>
        <v>2494</v>
      </c>
      <c r="P40" s="6">
        <f t="shared" si="5"/>
        <v>3486</v>
      </c>
      <c r="Q40" s="6">
        <f t="shared" si="6"/>
        <v>33924</v>
      </c>
      <c r="R40" s="28"/>
      <c r="S40" s="3"/>
      <c r="T40" s="3"/>
      <c r="U40" s="3"/>
      <c r="V40" s="18"/>
      <c r="W40" s="3"/>
    </row>
    <row r="41" spans="1:23" ht="19.5" customHeight="1">
      <c r="A41" s="5"/>
      <c r="B41" s="49">
        <v>24440</v>
      </c>
      <c r="C41" s="6">
        <f t="shared" si="7"/>
        <v>5379</v>
      </c>
      <c r="D41" s="6">
        <f t="shared" si="0"/>
        <v>4482</v>
      </c>
      <c r="E41" s="6">
        <f t="shared" si="8"/>
        <v>897</v>
      </c>
      <c r="F41" s="6">
        <f t="shared" si="13"/>
        <v>12558</v>
      </c>
      <c r="G41" s="6">
        <f t="shared" si="9"/>
        <v>897</v>
      </c>
      <c r="H41" s="6">
        <f t="shared" si="10"/>
        <v>1260</v>
      </c>
      <c r="I41" s="6">
        <f t="shared" si="11"/>
        <v>12195</v>
      </c>
      <c r="J41" s="49">
        <v>69750</v>
      </c>
      <c r="K41" s="6">
        <f t="shared" si="1"/>
        <v>15351</v>
      </c>
      <c r="L41" s="6">
        <f t="shared" si="2"/>
        <v>12792</v>
      </c>
      <c r="M41" s="6">
        <f t="shared" si="12"/>
        <v>2559</v>
      </c>
      <c r="N41" s="6">
        <f t="shared" si="3"/>
        <v>35826</v>
      </c>
      <c r="O41" s="6">
        <f t="shared" si="4"/>
        <v>2559</v>
      </c>
      <c r="P41" s="6">
        <f t="shared" si="5"/>
        <v>3584</v>
      </c>
      <c r="Q41" s="6">
        <f t="shared" si="6"/>
        <v>34801</v>
      </c>
      <c r="R41" s="28"/>
      <c r="S41" s="3"/>
      <c r="T41" s="3"/>
      <c r="U41" s="3"/>
      <c r="V41" s="3"/>
      <c r="W41" s="3"/>
    </row>
    <row r="42" spans="1:23" ht="19.5" customHeight="1">
      <c r="A42" s="5"/>
      <c r="B42" s="49">
        <v>25140</v>
      </c>
      <c r="C42" s="6">
        <f t="shared" si="7"/>
        <v>5533</v>
      </c>
      <c r="D42" s="6">
        <f t="shared" si="0"/>
        <v>4611</v>
      </c>
      <c r="E42" s="6">
        <f t="shared" si="8"/>
        <v>922</v>
      </c>
      <c r="F42" s="6">
        <f t="shared" si="13"/>
        <v>12908</v>
      </c>
      <c r="G42" s="6">
        <f t="shared" si="9"/>
        <v>922</v>
      </c>
      <c r="H42" s="6">
        <f t="shared" si="10"/>
        <v>1288</v>
      </c>
      <c r="I42" s="6">
        <f t="shared" si="11"/>
        <v>12542</v>
      </c>
      <c r="J42" s="49">
        <v>71510</v>
      </c>
      <c r="K42" s="6">
        <f t="shared" si="1"/>
        <v>15738</v>
      </c>
      <c r="L42" s="6">
        <f t="shared" si="2"/>
        <v>13115</v>
      </c>
      <c r="M42" s="6">
        <f t="shared" si="12"/>
        <v>2623</v>
      </c>
      <c r="N42" s="6">
        <f t="shared" si="3"/>
        <v>36722</v>
      </c>
      <c r="O42" s="6">
        <f t="shared" si="4"/>
        <v>2623</v>
      </c>
      <c r="P42" s="6">
        <f t="shared" si="5"/>
        <v>3668</v>
      </c>
      <c r="Q42" s="6">
        <f t="shared" si="6"/>
        <v>35677</v>
      </c>
      <c r="R42" s="28"/>
      <c r="S42" s="3"/>
      <c r="T42" s="3"/>
      <c r="U42" s="3"/>
      <c r="V42" s="3"/>
      <c r="W42" s="3"/>
    </row>
    <row r="43" spans="1:23" ht="19.5" customHeight="1">
      <c r="A43" s="5"/>
      <c r="B43" s="49">
        <v>25840</v>
      </c>
      <c r="C43" s="6">
        <f t="shared" si="7"/>
        <v>5687</v>
      </c>
      <c r="D43" s="6">
        <f t="shared" si="0"/>
        <v>4739</v>
      </c>
      <c r="E43" s="6">
        <f t="shared" si="8"/>
        <v>948</v>
      </c>
      <c r="F43" s="6">
        <f t="shared" si="13"/>
        <v>13272</v>
      </c>
      <c r="G43" s="6">
        <f t="shared" si="9"/>
        <v>948</v>
      </c>
      <c r="H43" s="6">
        <f t="shared" si="10"/>
        <v>1330</v>
      </c>
      <c r="I43" s="6">
        <f t="shared" si="11"/>
        <v>12890</v>
      </c>
      <c r="J43" s="49">
        <v>73270</v>
      </c>
      <c r="K43" s="6">
        <f t="shared" si="1"/>
        <v>16125</v>
      </c>
      <c r="L43" s="6">
        <f t="shared" si="2"/>
        <v>13438</v>
      </c>
      <c r="M43" s="6">
        <f t="shared" si="12"/>
        <v>2687</v>
      </c>
      <c r="N43" s="6">
        <f t="shared" si="3"/>
        <v>37618</v>
      </c>
      <c r="O43" s="6">
        <f t="shared" si="4"/>
        <v>2687</v>
      </c>
      <c r="P43" s="6">
        <f t="shared" si="5"/>
        <v>3766</v>
      </c>
      <c r="Q43" s="6">
        <f t="shared" si="6"/>
        <v>36539</v>
      </c>
      <c r="R43" s="28"/>
      <c r="S43" s="3"/>
      <c r="T43" s="3"/>
      <c r="U43" s="3"/>
      <c r="V43" s="3"/>
      <c r="W43" s="3"/>
    </row>
    <row r="44" spans="1:23" ht="19.5" customHeight="1">
      <c r="A44" s="5"/>
      <c r="B44" s="49">
        <v>26600</v>
      </c>
      <c r="C44" s="6">
        <f t="shared" si="7"/>
        <v>5854</v>
      </c>
      <c r="D44" s="6">
        <f t="shared" si="0"/>
        <v>4878</v>
      </c>
      <c r="E44" s="6">
        <f t="shared" si="8"/>
        <v>976</v>
      </c>
      <c r="F44" s="6">
        <f t="shared" si="13"/>
        <v>13664</v>
      </c>
      <c r="G44" s="6">
        <f t="shared" si="9"/>
        <v>976</v>
      </c>
      <c r="H44" s="6">
        <f t="shared" si="10"/>
        <v>1372</v>
      </c>
      <c r="I44" s="6">
        <f t="shared" si="11"/>
        <v>13268</v>
      </c>
      <c r="J44" s="49">
        <v>75150</v>
      </c>
      <c r="K44" s="6">
        <f t="shared" si="1"/>
        <v>16539</v>
      </c>
      <c r="L44" s="6">
        <f t="shared" si="2"/>
        <v>13783</v>
      </c>
      <c r="M44" s="6">
        <f t="shared" si="12"/>
        <v>2756</v>
      </c>
      <c r="N44" s="6">
        <f t="shared" si="3"/>
        <v>38584</v>
      </c>
      <c r="O44" s="6">
        <f t="shared" si="4"/>
        <v>2756</v>
      </c>
      <c r="P44" s="6">
        <f t="shared" si="5"/>
        <v>3864</v>
      </c>
      <c r="Q44" s="6">
        <f t="shared" si="6"/>
        <v>37476</v>
      </c>
      <c r="R44" s="28"/>
      <c r="S44" s="3"/>
      <c r="T44" s="3"/>
      <c r="U44" s="3"/>
      <c r="V44" s="3"/>
      <c r="W44" s="3"/>
    </row>
    <row r="45" spans="1:23" ht="19.5" customHeight="1">
      <c r="A45" s="5"/>
      <c r="B45" s="49">
        <v>27360</v>
      </c>
      <c r="C45" s="6">
        <f t="shared" si="7"/>
        <v>6021</v>
      </c>
      <c r="D45" s="6">
        <f t="shared" si="0"/>
        <v>5018</v>
      </c>
      <c r="E45" s="6">
        <f t="shared" si="8"/>
        <v>1003</v>
      </c>
      <c r="F45" s="6">
        <f t="shared" si="13"/>
        <v>14042</v>
      </c>
      <c r="G45" s="6">
        <f t="shared" si="9"/>
        <v>1003</v>
      </c>
      <c r="H45" s="6">
        <f t="shared" si="10"/>
        <v>1400</v>
      </c>
      <c r="I45" s="6">
        <f t="shared" si="11"/>
        <v>13645</v>
      </c>
      <c r="J45" s="49">
        <v>77030</v>
      </c>
      <c r="K45" s="6">
        <f t="shared" si="1"/>
        <v>16953</v>
      </c>
      <c r="L45" s="6">
        <f t="shared" si="2"/>
        <v>14127</v>
      </c>
      <c r="M45" s="6">
        <f t="shared" si="12"/>
        <v>2826</v>
      </c>
      <c r="N45" s="6">
        <f t="shared" si="3"/>
        <v>39564</v>
      </c>
      <c r="O45" s="6">
        <f t="shared" si="4"/>
        <v>2826</v>
      </c>
      <c r="P45" s="6">
        <f t="shared" si="5"/>
        <v>3962</v>
      </c>
      <c r="Q45" s="6">
        <f t="shared" si="6"/>
        <v>38428</v>
      </c>
      <c r="R45" s="28"/>
      <c r="S45" s="3"/>
      <c r="T45" s="3"/>
      <c r="U45" s="3"/>
      <c r="V45" s="3"/>
      <c r="W45" s="3"/>
    </row>
    <row r="46" spans="1:23" ht="19.5" customHeight="1">
      <c r="A46" s="5"/>
      <c r="B46" s="49">
        <v>28120</v>
      </c>
      <c r="C46" s="6">
        <f t="shared" si="7"/>
        <v>6189</v>
      </c>
      <c r="D46" s="6">
        <f t="shared" si="0"/>
        <v>5157</v>
      </c>
      <c r="E46" s="6">
        <f t="shared" si="8"/>
        <v>1032</v>
      </c>
      <c r="F46" s="6">
        <f t="shared" si="13"/>
        <v>14448</v>
      </c>
      <c r="G46" s="6">
        <f t="shared" si="9"/>
        <v>1032</v>
      </c>
      <c r="H46" s="6">
        <f t="shared" si="10"/>
        <v>1442</v>
      </c>
      <c r="I46" s="6">
        <f t="shared" si="11"/>
        <v>14038</v>
      </c>
      <c r="J46" s="49">
        <v>78910</v>
      </c>
      <c r="K46" s="6">
        <f t="shared" si="1"/>
        <v>17367</v>
      </c>
      <c r="L46" s="6">
        <f t="shared" si="2"/>
        <v>14472</v>
      </c>
      <c r="M46" s="6">
        <f t="shared" si="12"/>
        <v>2895</v>
      </c>
      <c r="N46" s="6">
        <f t="shared" si="3"/>
        <v>40530</v>
      </c>
      <c r="O46" s="6">
        <f t="shared" si="4"/>
        <v>2895</v>
      </c>
      <c r="P46" s="6">
        <f t="shared" si="5"/>
        <v>4060</v>
      </c>
      <c r="Q46" s="6">
        <f t="shared" si="6"/>
        <v>39379</v>
      </c>
      <c r="R46" s="28"/>
      <c r="S46" s="3"/>
      <c r="T46" s="3"/>
      <c r="U46" s="3"/>
      <c r="V46" s="3"/>
      <c r="W46" s="3"/>
    </row>
    <row r="47" spans="1:23" ht="19.5" customHeight="1">
      <c r="A47" s="5"/>
      <c r="B47" s="49">
        <v>28940</v>
      </c>
      <c r="C47" s="6">
        <f t="shared" si="7"/>
        <v>6369</v>
      </c>
      <c r="D47" s="6">
        <f t="shared" si="0"/>
        <v>5308</v>
      </c>
      <c r="E47" s="6">
        <f t="shared" si="8"/>
        <v>1061</v>
      </c>
      <c r="F47" s="6">
        <f t="shared" si="13"/>
        <v>14854</v>
      </c>
      <c r="G47" s="6">
        <f t="shared" si="9"/>
        <v>1061</v>
      </c>
      <c r="H47" s="6">
        <f t="shared" si="10"/>
        <v>1484</v>
      </c>
      <c r="I47" s="6">
        <f t="shared" si="11"/>
        <v>14431</v>
      </c>
      <c r="J47" s="49">
        <v>80930</v>
      </c>
      <c r="K47" s="6">
        <f t="shared" si="1"/>
        <v>17811</v>
      </c>
      <c r="L47" s="6">
        <f t="shared" si="2"/>
        <v>14843</v>
      </c>
      <c r="M47" s="6">
        <f t="shared" si="12"/>
        <v>2968</v>
      </c>
      <c r="N47" s="6">
        <f t="shared" si="3"/>
        <v>41552</v>
      </c>
      <c r="O47" s="6">
        <f t="shared" si="4"/>
        <v>2968</v>
      </c>
      <c r="P47" s="6">
        <f t="shared" si="5"/>
        <v>4158</v>
      </c>
      <c r="Q47" s="6">
        <f t="shared" si="6"/>
        <v>40362</v>
      </c>
      <c r="R47" s="28"/>
      <c r="S47" s="3"/>
      <c r="T47" s="3"/>
      <c r="U47" s="3"/>
      <c r="V47" s="3"/>
      <c r="W47" s="3"/>
    </row>
    <row r="48" spans="1:23" ht="19.5" customHeight="1">
      <c r="A48" s="5"/>
      <c r="B48" s="49">
        <v>29760</v>
      </c>
      <c r="C48" s="6">
        <f t="shared" si="7"/>
        <v>6550</v>
      </c>
      <c r="D48" s="6">
        <f t="shared" si="0"/>
        <v>5458</v>
      </c>
      <c r="E48" s="6">
        <f t="shared" si="8"/>
        <v>1092</v>
      </c>
      <c r="F48" s="6">
        <f t="shared" si="13"/>
        <v>15288</v>
      </c>
      <c r="G48" s="6">
        <f t="shared" si="9"/>
        <v>1092</v>
      </c>
      <c r="H48" s="6">
        <f t="shared" si="10"/>
        <v>1526</v>
      </c>
      <c r="I48" s="6">
        <f t="shared" si="11"/>
        <v>14854</v>
      </c>
      <c r="J48" s="49">
        <v>82950</v>
      </c>
      <c r="K48" s="6">
        <f t="shared" si="1"/>
        <v>18256</v>
      </c>
      <c r="L48" s="6">
        <f t="shared" si="2"/>
        <v>15213</v>
      </c>
      <c r="M48" s="6">
        <f t="shared" si="12"/>
        <v>3043</v>
      </c>
      <c r="N48" s="6">
        <f t="shared" si="3"/>
        <v>42602</v>
      </c>
      <c r="O48" s="6">
        <f t="shared" si="4"/>
        <v>3043</v>
      </c>
      <c r="P48" s="6">
        <f t="shared" si="5"/>
        <v>4256</v>
      </c>
      <c r="Q48" s="6">
        <f t="shared" si="6"/>
        <v>41389</v>
      </c>
      <c r="R48" s="28"/>
      <c r="S48" s="3"/>
      <c r="T48" s="3"/>
      <c r="U48" s="3"/>
      <c r="V48" s="3"/>
      <c r="W48" s="3"/>
    </row>
    <row r="49" spans="1:23" ht="19.5" customHeight="1">
      <c r="A49" s="5"/>
      <c r="B49" s="49">
        <v>30580</v>
      </c>
      <c r="C49" s="6">
        <f t="shared" si="7"/>
        <v>6730</v>
      </c>
      <c r="D49" s="6">
        <f t="shared" si="0"/>
        <v>5608</v>
      </c>
      <c r="E49" s="6">
        <f t="shared" si="8"/>
        <v>1122</v>
      </c>
      <c r="F49" s="6">
        <f t="shared" si="13"/>
        <v>15708</v>
      </c>
      <c r="G49" s="6">
        <f t="shared" si="9"/>
        <v>1122</v>
      </c>
      <c r="H49" s="6">
        <f t="shared" si="10"/>
        <v>1568</v>
      </c>
      <c r="I49" s="6">
        <f t="shared" si="11"/>
        <v>15262</v>
      </c>
      <c r="J49" s="49">
        <v>84970</v>
      </c>
      <c r="K49" s="6">
        <f t="shared" si="1"/>
        <v>18700</v>
      </c>
      <c r="L49" s="6">
        <f t="shared" si="2"/>
        <v>15583</v>
      </c>
      <c r="M49" s="6">
        <f t="shared" si="12"/>
        <v>3117</v>
      </c>
      <c r="N49" s="6">
        <f t="shared" si="3"/>
        <v>43638</v>
      </c>
      <c r="O49" s="6">
        <f t="shared" si="4"/>
        <v>3117</v>
      </c>
      <c r="P49" s="6">
        <f t="shared" si="5"/>
        <v>4368</v>
      </c>
      <c r="Q49" s="6">
        <f t="shared" si="6"/>
        <v>42387</v>
      </c>
      <c r="R49" s="28"/>
      <c r="S49" s="3"/>
      <c r="T49" s="3"/>
      <c r="U49" s="3"/>
      <c r="V49" s="3"/>
      <c r="W49" s="3"/>
    </row>
    <row r="50" spans="1:23" ht="19.5" customHeight="1">
      <c r="A50" s="5"/>
      <c r="B50" s="49">
        <v>31460</v>
      </c>
      <c r="C50" s="6">
        <f t="shared" si="7"/>
        <v>6924</v>
      </c>
      <c r="D50" s="6">
        <f t="shared" si="0"/>
        <v>5770</v>
      </c>
      <c r="E50" s="6">
        <f t="shared" si="8"/>
        <v>1154</v>
      </c>
      <c r="F50" s="6">
        <f t="shared" si="13"/>
        <v>16156</v>
      </c>
      <c r="G50" s="6">
        <f t="shared" si="9"/>
        <v>1154</v>
      </c>
      <c r="H50" s="6">
        <f t="shared" si="10"/>
        <v>1610</v>
      </c>
      <c r="I50" s="6">
        <f t="shared" si="11"/>
        <v>15700</v>
      </c>
      <c r="J50" s="49">
        <v>87130</v>
      </c>
      <c r="K50" s="6">
        <f t="shared" si="1"/>
        <v>19176</v>
      </c>
      <c r="L50" s="6">
        <f t="shared" si="2"/>
        <v>15980</v>
      </c>
      <c r="M50" s="6">
        <f t="shared" si="12"/>
        <v>3196</v>
      </c>
      <c r="N50" s="6">
        <f t="shared" si="3"/>
        <v>44744</v>
      </c>
      <c r="O50" s="6">
        <f t="shared" si="4"/>
        <v>3196</v>
      </c>
      <c r="P50" s="6">
        <f t="shared" si="5"/>
        <v>4480</v>
      </c>
      <c r="Q50" s="6">
        <f t="shared" si="6"/>
        <v>43460</v>
      </c>
      <c r="R50" s="28"/>
      <c r="S50" s="3"/>
      <c r="T50" s="3"/>
      <c r="U50" s="3"/>
      <c r="V50" s="3"/>
      <c r="W50" s="3"/>
    </row>
    <row r="51" spans="1:23" ht="19.5" customHeight="1">
      <c r="A51" s="5"/>
      <c r="B51" s="49">
        <v>32340</v>
      </c>
      <c r="C51" s="6">
        <f t="shared" si="7"/>
        <v>7117</v>
      </c>
      <c r="D51" s="6">
        <f t="shared" si="0"/>
        <v>5931</v>
      </c>
      <c r="E51" s="6">
        <f t="shared" si="8"/>
        <v>1186</v>
      </c>
      <c r="F51" s="6">
        <f t="shared" si="13"/>
        <v>16604</v>
      </c>
      <c r="G51" s="6">
        <f t="shared" si="9"/>
        <v>1186</v>
      </c>
      <c r="H51" s="6">
        <f t="shared" si="10"/>
        <v>1666</v>
      </c>
      <c r="I51" s="6">
        <f t="shared" si="11"/>
        <v>16124</v>
      </c>
      <c r="J51" s="49">
        <v>89290</v>
      </c>
      <c r="K51" s="6">
        <f t="shared" si="1"/>
        <v>19651</v>
      </c>
      <c r="L51" s="6">
        <f t="shared" si="2"/>
        <v>16376</v>
      </c>
      <c r="M51" s="6">
        <f t="shared" si="12"/>
        <v>3275</v>
      </c>
      <c r="N51" s="6">
        <f t="shared" si="3"/>
        <v>45850</v>
      </c>
      <c r="O51" s="6">
        <f t="shared" si="4"/>
        <v>3275</v>
      </c>
      <c r="P51" s="6">
        <f t="shared" si="5"/>
        <v>4592</v>
      </c>
      <c r="Q51" s="6">
        <f t="shared" si="6"/>
        <v>44547</v>
      </c>
      <c r="R51" s="28"/>
      <c r="S51" s="3"/>
      <c r="T51" s="3"/>
      <c r="U51" s="3"/>
      <c r="V51" s="3"/>
      <c r="W51" s="3"/>
    </row>
    <row r="52" spans="1:17" ht="19.5" customHeight="1">
      <c r="A52" s="5"/>
      <c r="B52" s="49">
        <v>33220</v>
      </c>
      <c r="C52" s="6">
        <f t="shared" si="7"/>
        <v>7311</v>
      </c>
      <c r="D52" s="6">
        <f t="shared" si="0"/>
        <v>6093</v>
      </c>
      <c r="E52" s="6">
        <f t="shared" si="8"/>
        <v>1218</v>
      </c>
      <c r="F52" s="6">
        <f t="shared" si="13"/>
        <v>17052</v>
      </c>
      <c r="G52" s="6">
        <f t="shared" si="9"/>
        <v>1218</v>
      </c>
      <c r="H52" s="6">
        <f t="shared" si="10"/>
        <v>1708</v>
      </c>
      <c r="I52" s="6">
        <f t="shared" si="11"/>
        <v>16562</v>
      </c>
      <c r="J52" s="49">
        <v>91450</v>
      </c>
      <c r="K52" s="6">
        <f t="shared" si="1"/>
        <v>20126</v>
      </c>
      <c r="L52" s="6">
        <f t="shared" si="2"/>
        <v>16772</v>
      </c>
      <c r="M52" s="6">
        <f t="shared" si="12"/>
        <v>3354</v>
      </c>
      <c r="N52" s="6">
        <f t="shared" si="3"/>
        <v>46956</v>
      </c>
      <c r="O52" s="6">
        <f t="shared" si="4"/>
        <v>3354</v>
      </c>
      <c r="P52" s="6">
        <f t="shared" si="5"/>
        <v>4690</v>
      </c>
      <c r="Q52" s="6">
        <f t="shared" si="6"/>
        <v>45620</v>
      </c>
    </row>
    <row r="53" spans="1:17" ht="19.5" customHeight="1">
      <c r="A53" s="5"/>
      <c r="B53" s="49">
        <v>34170</v>
      </c>
      <c r="C53" s="6">
        <f t="shared" si="7"/>
        <v>7520</v>
      </c>
      <c r="D53" s="6">
        <f t="shared" si="0"/>
        <v>6267</v>
      </c>
      <c r="E53" s="6">
        <f t="shared" si="8"/>
        <v>1253</v>
      </c>
      <c r="F53" s="6">
        <f t="shared" si="13"/>
        <v>17542</v>
      </c>
      <c r="G53" s="6">
        <f t="shared" si="9"/>
        <v>1253</v>
      </c>
      <c r="H53" s="6">
        <f t="shared" si="10"/>
        <v>1750</v>
      </c>
      <c r="I53" s="6">
        <f t="shared" si="11"/>
        <v>17045</v>
      </c>
      <c r="J53" s="49">
        <v>93780</v>
      </c>
      <c r="K53" s="6">
        <f t="shared" si="1"/>
        <v>20639</v>
      </c>
      <c r="L53" s="6">
        <f t="shared" si="2"/>
        <v>17199</v>
      </c>
      <c r="M53" s="6">
        <f t="shared" si="12"/>
        <v>3440</v>
      </c>
      <c r="N53" s="6">
        <f t="shared" si="3"/>
        <v>48160</v>
      </c>
      <c r="O53" s="6">
        <f t="shared" si="4"/>
        <v>3440</v>
      </c>
      <c r="P53" s="6">
        <f t="shared" si="5"/>
        <v>4816</v>
      </c>
      <c r="Q53" s="6">
        <f t="shared" si="6"/>
        <v>46784</v>
      </c>
    </row>
    <row r="54" spans="1:17" ht="19.5" customHeight="1">
      <c r="A54" s="5"/>
      <c r="B54" s="49">
        <v>35120</v>
      </c>
      <c r="C54" s="6">
        <f t="shared" si="7"/>
        <v>7729</v>
      </c>
      <c r="D54" s="6">
        <f t="shared" si="0"/>
        <v>6441</v>
      </c>
      <c r="E54" s="6">
        <f t="shared" si="8"/>
        <v>1288</v>
      </c>
      <c r="F54" s="6">
        <f t="shared" si="13"/>
        <v>18032</v>
      </c>
      <c r="G54" s="6">
        <f t="shared" si="9"/>
        <v>1288</v>
      </c>
      <c r="H54" s="6">
        <f t="shared" si="10"/>
        <v>1806</v>
      </c>
      <c r="I54" s="6">
        <f t="shared" si="11"/>
        <v>17514</v>
      </c>
      <c r="J54" s="49">
        <v>96110</v>
      </c>
      <c r="K54" s="6">
        <f t="shared" si="1"/>
        <v>21152</v>
      </c>
      <c r="L54" s="6">
        <f t="shared" si="2"/>
        <v>17627</v>
      </c>
      <c r="M54" s="6">
        <f t="shared" si="12"/>
        <v>3525</v>
      </c>
      <c r="N54" s="6">
        <f t="shared" si="3"/>
        <v>49350</v>
      </c>
      <c r="O54" s="6">
        <f t="shared" si="4"/>
        <v>3525</v>
      </c>
      <c r="P54" s="6">
        <f t="shared" si="5"/>
        <v>4942</v>
      </c>
      <c r="Q54" s="6">
        <f t="shared" si="6"/>
        <v>47947</v>
      </c>
    </row>
    <row r="55" spans="1:17" ht="19.5" customHeight="1">
      <c r="A55" s="5"/>
      <c r="B55" s="49">
        <v>36070</v>
      </c>
      <c r="C55" s="6">
        <f t="shared" si="7"/>
        <v>7938</v>
      </c>
      <c r="D55" s="6">
        <f t="shared" si="0"/>
        <v>6615</v>
      </c>
      <c r="E55" s="6">
        <f t="shared" si="8"/>
        <v>1323</v>
      </c>
      <c r="F55" s="6">
        <f t="shared" si="13"/>
        <v>18522</v>
      </c>
      <c r="G55" s="6">
        <f t="shared" si="9"/>
        <v>1323</v>
      </c>
      <c r="H55" s="6">
        <f t="shared" si="10"/>
        <v>1848</v>
      </c>
      <c r="I55" s="6">
        <f t="shared" si="11"/>
        <v>17997</v>
      </c>
      <c r="J55" s="49">
        <v>98440</v>
      </c>
      <c r="K55" s="6">
        <f t="shared" si="1"/>
        <v>21665</v>
      </c>
      <c r="L55" s="6">
        <f t="shared" si="2"/>
        <v>18054</v>
      </c>
      <c r="M55" s="6">
        <f t="shared" si="12"/>
        <v>3611</v>
      </c>
      <c r="N55" s="6">
        <f t="shared" si="3"/>
        <v>50554</v>
      </c>
      <c r="O55" s="6">
        <f t="shared" si="4"/>
        <v>3611</v>
      </c>
      <c r="P55" s="6">
        <f t="shared" si="5"/>
        <v>5054</v>
      </c>
      <c r="Q55" s="6">
        <f t="shared" si="6"/>
        <v>49111</v>
      </c>
    </row>
    <row r="56" spans="1:17" ht="19.5" customHeight="1">
      <c r="A56" s="5"/>
      <c r="B56" s="49">
        <v>37100</v>
      </c>
      <c r="C56" s="6">
        <f t="shared" si="7"/>
        <v>8165</v>
      </c>
      <c r="D56" s="6">
        <f t="shared" si="0"/>
        <v>6804</v>
      </c>
      <c r="E56" s="6">
        <f t="shared" si="8"/>
        <v>1361</v>
      </c>
      <c r="F56" s="6">
        <f t="shared" si="13"/>
        <v>19054</v>
      </c>
      <c r="G56" s="6">
        <f t="shared" si="9"/>
        <v>1361</v>
      </c>
      <c r="H56" s="6">
        <f t="shared" si="10"/>
        <v>1904</v>
      </c>
      <c r="I56" s="6">
        <f t="shared" si="11"/>
        <v>18511</v>
      </c>
      <c r="J56" s="49">
        <v>100770</v>
      </c>
      <c r="K56" s="6">
        <f t="shared" si="1"/>
        <v>22177</v>
      </c>
      <c r="L56" s="6">
        <f t="shared" si="2"/>
        <v>18481</v>
      </c>
      <c r="M56" s="6">
        <f t="shared" si="12"/>
        <v>3696</v>
      </c>
      <c r="N56" s="6">
        <f t="shared" si="3"/>
        <v>51744</v>
      </c>
      <c r="O56" s="6">
        <f t="shared" si="4"/>
        <v>3696</v>
      </c>
      <c r="P56" s="6">
        <f t="shared" si="5"/>
        <v>5180</v>
      </c>
      <c r="Q56" s="6">
        <f t="shared" si="6"/>
        <v>50260</v>
      </c>
    </row>
    <row r="57" spans="1:17" ht="19.5" customHeight="1">
      <c r="A57" s="5"/>
      <c r="B57" s="75">
        <v>38130</v>
      </c>
      <c r="C57" s="74">
        <f t="shared" si="7"/>
        <v>8392</v>
      </c>
      <c r="D57" s="74">
        <f t="shared" si="0"/>
        <v>6993</v>
      </c>
      <c r="E57" s="74">
        <f>C57-D57</f>
        <v>1399</v>
      </c>
      <c r="F57" s="74">
        <f t="shared" si="13"/>
        <v>19586</v>
      </c>
      <c r="G57" s="74">
        <f t="shared" si="9"/>
        <v>1399</v>
      </c>
      <c r="H57" s="74">
        <f t="shared" si="10"/>
        <v>1960</v>
      </c>
      <c r="I57" s="74">
        <f t="shared" si="11"/>
        <v>19025</v>
      </c>
      <c r="J57" s="75">
        <v>103290</v>
      </c>
      <c r="K57" s="74">
        <f t="shared" si="1"/>
        <v>22732</v>
      </c>
      <c r="L57" s="74">
        <f t="shared" si="2"/>
        <v>18943</v>
      </c>
      <c r="M57" s="74">
        <f t="shared" si="12"/>
        <v>3789</v>
      </c>
      <c r="N57" s="74">
        <f t="shared" si="3"/>
        <v>53046</v>
      </c>
      <c r="O57" s="74">
        <f t="shared" si="4"/>
        <v>3789</v>
      </c>
      <c r="P57" s="74">
        <f t="shared" si="5"/>
        <v>5306</v>
      </c>
      <c r="Q57" s="74">
        <f t="shared" si="6"/>
        <v>51529</v>
      </c>
    </row>
    <row r="58" spans="1:18" s="30" customFormat="1" ht="19.5" customHeight="1">
      <c r="A58" s="73"/>
      <c r="B58" s="124" t="str">
        <f>UPPER(L2)</f>
        <v>GUNTUR</v>
      </c>
      <c r="C58" s="125"/>
      <c r="D58" s="125"/>
      <c r="E58" s="78"/>
      <c r="F58" s="116" t="s">
        <v>10</v>
      </c>
      <c r="G58" s="116"/>
      <c r="H58" s="79" t="s">
        <v>11</v>
      </c>
      <c r="I58" s="76"/>
      <c r="J58" s="77"/>
      <c r="K58" s="77" t="s">
        <v>38</v>
      </c>
      <c r="L58" s="146" t="s">
        <v>45</v>
      </c>
      <c r="M58" s="147"/>
      <c r="N58" s="147"/>
      <c r="O58" s="125" t="str">
        <f>UPPER(L2)</f>
        <v>GUNTUR</v>
      </c>
      <c r="P58" s="125"/>
      <c r="Q58" s="150"/>
      <c r="R58" s="29"/>
    </row>
    <row r="59" spans="2:15" ht="15">
      <c r="B59" s="4"/>
      <c r="C59" s="4"/>
      <c r="D59" s="4"/>
      <c r="E59" s="4"/>
      <c r="F59" s="117"/>
      <c r="G59" s="117"/>
      <c r="H59" s="117"/>
      <c r="I59" s="117"/>
      <c r="J59" s="117"/>
      <c r="K59" s="117"/>
      <c r="L59" s="4"/>
      <c r="M59" s="4"/>
      <c r="N59" s="4"/>
      <c r="O59" s="5"/>
    </row>
    <row r="60" spans="2:1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">
      <c r="M62" s="5"/>
    </row>
  </sheetData>
  <sheetProtection password="CEE5" sheet="1" objects="1" scenarios="1" selectLockedCells="1"/>
  <protectedRanges>
    <protectedRange sqref="F2" name="Range1"/>
    <protectedRange sqref="I2" name="Range2"/>
    <protectedRange sqref="L2" name="Range4"/>
    <protectedRange sqref="L4" name="Range5"/>
    <protectedRange sqref="L6" name="Range6"/>
    <protectedRange sqref="H14" name="Range7"/>
    <protectedRange sqref="M14" name="Range8"/>
  </protectedRanges>
  <mergeCells count="30">
    <mergeCell ref="L2:N2"/>
    <mergeCell ref="L4:N4"/>
    <mergeCell ref="L6:N6"/>
    <mergeCell ref="J2:K2"/>
    <mergeCell ref="J4:K4"/>
    <mergeCell ref="J6:K6"/>
    <mergeCell ref="D10:O10"/>
    <mergeCell ref="B13:Q13"/>
    <mergeCell ref="E12:H12"/>
    <mergeCell ref="D6:E6"/>
    <mergeCell ref="B8:O8"/>
    <mergeCell ref="L58:N58"/>
    <mergeCell ref="G6:I6"/>
    <mergeCell ref="O58:Q58"/>
    <mergeCell ref="B9:D9"/>
    <mergeCell ref="H17:I17"/>
    <mergeCell ref="P17:Q17"/>
    <mergeCell ref="M15:N15"/>
    <mergeCell ref="B14:G14"/>
    <mergeCell ref="I14:L14"/>
    <mergeCell ref="M14:N14"/>
    <mergeCell ref="B11:Q11"/>
    <mergeCell ref="F58:G58"/>
    <mergeCell ref="F59:K59"/>
    <mergeCell ref="B15:E15"/>
    <mergeCell ref="B17:B18"/>
    <mergeCell ref="J17:J18"/>
    <mergeCell ref="I15:J15"/>
    <mergeCell ref="F15:G15"/>
    <mergeCell ref="B58:D58"/>
  </mergeCells>
  <hyperlinks>
    <hyperlink ref="G58:J58" r:id="rId1" display="Visit www.gunturbadi.com"/>
    <hyperlink ref="L58" r:id="rId2" display="www.prtuap.org"/>
  </hyperlinks>
  <printOptions/>
  <pageMargins left="0.39" right="0.22" top="0.32" bottom="0.54" header="0.19" footer="0.551181102362205"/>
  <pageSetup fitToHeight="1" fitToWidth="1" horizontalDpi="600" verticalDpi="600" orientation="portrait" paperSize="9" scale="7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R54"/>
  <sheetViews>
    <sheetView zoomScalePageLayoutView="0" workbookViewId="0" topLeftCell="A1">
      <selection activeCell="C18" sqref="C18"/>
    </sheetView>
  </sheetViews>
  <sheetFormatPr defaultColWidth="6.00390625" defaultRowHeight="15"/>
  <cols>
    <col min="1" max="5" width="6.00390625" style="0" customWidth="1"/>
    <col min="6" max="17" width="6.00390625" style="26" customWidth="1"/>
    <col min="18" max="18" width="10.7109375" style="26" customWidth="1"/>
    <col min="19" max="30" width="6.00390625" style="26" customWidth="1"/>
    <col min="31" max="34" width="6.00390625" style="0" customWidth="1"/>
  </cols>
  <sheetData>
    <row r="3" spans="6:30" ht="15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6:30" ht="15">
      <c r="F4" s="25"/>
      <c r="G4" s="25"/>
      <c r="H4" s="25"/>
      <c r="I4" s="25"/>
      <c r="J4" s="25"/>
      <c r="K4" s="25"/>
      <c r="L4" s="108"/>
      <c r="M4" s="108"/>
      <c r="N4" s="108"/>
      <c r="O4" s="108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6:30" ht="15">
      <c r="F5" s="25"/>
      <c r="G5" s="25"/>
      <c r="H5" s="25"/>
      <c r="I5" s="25"/>
      <c r="J5" s="25"/>
      <c r="K5" s="25"/>
      <c r="L5" s="109">
        <v>7</v>
      </c>
      <c r="M5" s="108"/>
      <c r="N5" s="108"/>
      <c r="O5" s="109" t="str">
        <f>LOOKUP(L5,{1,2,3,4,5,6,7,8,9,10,11,12},{"JAN","FEB","MAR","APR","MAY","JUN","JUL","AUG","SEP","OCT","NOV","DEC"})</f>
        <v>JUL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6:30" ht="15">
      <c r="F6" s="25"/>
      <c r="G6" s="25"/>
      <c r="H6" s="25"/>
      <c r="I6" s="25"/>
      <c r="J6" s="25"/>
      <c r="K6" s="25"/>
      <c r="L6" s="108"/>
      <c r="M6" s="108"/>
      <c r="N6" s="108"/>
      <c r="O6" s="10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6:40" ht="15">
      <c r="F7" s="25"/>
      <c r="G7" s="25"/>
      <c r="H7" s="25"/>
      <c r="I7" s="25"/>
      <c r="J7" s="25"/>
      <c r="K7" s="25"/>
      <c r="L7" s="108"/>
      <c r="M7" s="108"/>
      <c r="N7" s="108"/>
      <c r="O7" s="108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N7" s="25"/>
    </row>
    <row r="8" spans="6:44" ht="15">
      <c r="F8" s="25"/>
      <c r="G8" s="25"/>
      <c r="H8" s="25"/>
      <c r="I8" s="25"/>
      <c r="J8" s="25"/>
      <c r="K8" s="25"/>
      <c r="L8" s="108"/>
      <c r="M8" s="108" t="str">
        <f>INDEX(I22:I33,L5)</f>
        <v>JUL</v>
      </c>
      <c r="N8" s="108"/>
      <c r="O8" s="108"/>
      <c r="P8" s="25"/>
      <c r="Q8" s="110">
        <f>L12-L5</f>
        <v>1</v>
      </c>
      <c r="R8" s="110">
        <f>LOOKUP(Q8,{0,1,2,3,4,5,6,7,8,9,10,11},{1,2,3,4,5,6,7,8,9,10,11,12})</f>
        <v>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R8" s="25"/>
    </row>
    <row r="9" spans="1:38" ht="15">
      <c r="A9" s="20"/>
      <c r="B9" s="21"/>
      <c r="C9" s="21"/>
      <c r="F9" s="25"/>
      <c r="G9" s="25"/>
      <c r="H9" s="25"/>
      <c r="I9" s="25"/>
      <c r="J9" s="25"/>
      <c r="K9" s="25"/>
      <c r="L9" s="108"/>
      <c r="M9" s="108"/>
      <c r="N9" s="108"/>
      <c r="O9" s="108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L9" s="25"/>
    </row>
    <row r="10" spans="1:30" ht="15.75">
      <c r="A10" s="22"/>
      <c r="B10" s="20"/>
      <c r="C10" s="20"/>
      <c r="F10" s="25"/>
      <c r="G10" s="25"/>
      <c r="H10" s="25"/>
      <c r="I10" s="25"/>
      <c r="J10" s="25"/>
      <c r="K10" s="25"/>
      <c r="L10" s="108"/>
      <c r="M10" s="111" t="str">
        <f>INDEX(I22:I33,L12)</f>
        <v>AUG</v>
      </c>
      <c r="N10" s="108"/>
      <c r="O10" s="108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5.75">
      <c r="A11" s="22"/>
      <c r="B11" s="20"/>
      <c r="C11" s="20"/>
      <c r="F11" s="25"/>
      <c r="G11" s="25"/>
      <c r="H11" s="25"/>
      <c r="I11" s="25"/>
      <c r="J11" s="25"/>
      <c r="K11" s="25"/>
      <c r="L11" s="108"/>
      <c r="M11" s="108"/>
      <c r="N11" s="108"/>
      <c r="O11" s="108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5.75">
      <c r="A12" s="23"/>
      <c r="B12" s="20"/>
      <c r="C12" s="20"/>
      <c r="F12" s="25"/>
      <c r="G12" s="25"/>
      <c r="H12" s="25"/>
      <c r="I12" s="25"/>
      <c r="J12" s="25"/>
      <c r="K12" s="25"/>
      <c r="L12" s="109">
        <v>8</v>
      </c>
      <c r="M12" s="25"/>
      <c r="N12" s="108"/>
      <c r="O12" s="109" t="str">
        <f>LOOKUP(L12,{1,2,3,4,5,6,7,8,9,10,11,12},{"JAN","FEB","MAR","APR","MAY","JUN","JUL","AUG","SEP","OCT","NOV","DEC"})</f>
        <v>AUG</v>
      </c>
      <c r="P12" s="25"/>
      <c r="Q12" s="112">
        <f>L12-L5+1</f>
        <v>2</v>
      </c>
      <c r="R12" s="113" t="s">
        <v>25</v>
      </c>
      <c r="S12" s="25"/>
      <c r="T12" s="25"/>
      <c r="U12" s="25"/>
      <c r="V12" s="25"/>
      <c r="W12" s="25"/>
      <c r="X12" s="25">
        <f>IF(U18&lt;K18,U18+1,U18)</f>
        <v>2017</v>
      </c>
      <c r="Y12" s="25"/>
      <c r="Z12" s="25"/>
      <c r="AA12" s="25"/>
      <c r="AB12" s="25"/>
      <c r="AC12" s="25"/>
      <c r="AD12" s="25"/>
    </row>
    <row r="13" spans="1:30" ht="15.75">
      <c r="A13" s="23"/>
      <c r="B13" s="20"/>
      <c r="C13" s="20"/>
      <c r="F13" s="25"/>
      <c r="G13" s="25"/>
      <c r="H13" s="25"/>
      <c r="I13" s="25"/>
      <c r="J13" s="25"/>
      <c r="K13" s="25"/>
      <c r="L13" s="108"/>
      <c r="M13" s="108"/>
      <c r="N13" s="108"/>
      <c r="O13" s="108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5.75">
      <c r="A14" s="23"/>
      <c r="B14" s="20"/>
      <c r="C14" s="20"/>
      <c r="F14" s="25"/>
      <c r="G14" s="25"/>
      <c r="H14" s="25"/>
      <c r="I14" s="25"/>
      <c r="J14" s="25"/>
      <c r="K14" s="25"/>
      <c r="L14" s="109" t="str">
        <f>LOOKUP(L12,{1,2,3,4,5,6,7,8,9,10,11,12},{"FEB","MAR","APR","MAY","JUN","JUL","AUG","SEP","OCT","NOV","DEC","DEC"})</f>
        <v>SEP</v>
      </c>
      <c r="M14" s="108"/>
      <c r="N14" s="108"/>
      <c r="O14" s="108"/>
      <c r="P14" s="25"/>
      <c r="Q14" s="25"/>
      <c r="R14" s="25"/>
      <c r="S14" s="25"/>
      <c r="T14" s="25"/>
      <c r="U14" s="25"/>
      <c r="V14" s="25"/>
      <c r="W14" s="25"/>
      <c r="X14" s="25" t="str">
        <f>CONCATENATE(L25," ",X12)</f>
        <v>SEP 2017</v>
      </c>
      <c r="Y14" s="25"/>
      <c r="Z14" s="25"/>
      <c r="AA14" s="25"/>
      <c r="AB14" s="25"/>
      <c r="AC14" s="25"/>
      <c r="AD14" s="25"/>
    </row>
    <row r="15" spans="1:30" ht="15.75">
      <c r="A15" s="23"/>
      <c r="B15" s="20"/>
      <c r="C15" s="20"/>
      <c r="F15" s="25"/>
      <c r="G15" s="25"/>
      <c r="H15" s="25"/>
      <c r="I15" s="25"/>
      <c r="J15" s="25"/>
      <c r="K15" s="25"/>
      <c r="L15" s="25" t="str">
        <f>L14</f>
        <v>SEP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5.75">
      <c r="A16" s="23"/>
      <c r="B16" s="20"/>
      <c r="C16" s="2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5.75">
      <c r="A17" s="23"/>
      <c r="B17" s="20"/>
      <c r="C17" s="2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 t="str">
        <f>CONCATENATE(U28," ","(",M34,")")</f>
        <v>14 (months)</v>
      </c>
      <c r="AA17" s="25"/>
      <c r="AB17" s="25"/>
      <c r="AC17" s="25"/>
      <c r="AD17" s="25"/>
    </row>
    <row r="18" spans="1:30" ht="15.75">
      <c r="A18" s="23"/>
      <c r="B18" s="20"/>
      <c r="C18" s="20"/>
      <c r="F18" s="25"/>
      <c r="G18" s="25"/>
      <c r="H18" s="25">
        <v>2</v>
      </c>
      <c r="I18" s="25"/>
      <c r="J18" s="25"/>
      <c r="K18" s="25">
        <f>INDEX(M20:M21,H18)</f>
        <v>2017</v>
      </c>
      <c r="L18" s="25"/>
      <c r="M18" s="25"/>
      <c r="N18" s="25"/>
      <c r="O18" s="25"/>
      <c r="P18" s="25"/>
      <c r="Q18" s="25"/>
      <c r="R18" s="25">
        <v>5</v>
      </c>
      <c r="S18" s="25"/>
      <c r="T18" s="25"/>
      <c r="U18" s="25">
        <f>IF(O12="DEC",R20+1,R20)</f>
        <v>2016</v>
      </c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15.75">
      <c r="A19" s="23"/>
      <c r="B19" s="20"/>
      <c r="C19" s="2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6" ht="15.75">
      <c r="A20" s="23"/>
      <c r="B20" s="20"/>
      <c r="C20" s="20"/>
      <c r="D20" s="19"/>
      <c r="F20" s="25"/>
      <c r="G20" s="25"/>
      <c r="H20" s="25"/>
      <c r="I20" s="25"/>
      <c r="J20" s="25"/>
      <c r="K20" s="25"/>
      <c r="L20" s="25"/>
      <c r="M20" s="25">
        <f>U18</f>
        <v>2016</v>
      </c>
      <c r="N20" s="25"/>
      <c r="O20" s="25"/>
      <c r="P20" s="25"/>
      <c r="Q20" s="25"/>
      <c r="R20" s="25">
        <f>INDEX(O21:O30,R18)</f>
        <v>2016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J20" s="25"/>
    </row>
    <row r="21" spans="1:30" ht="15.75">
      <c r="A21" s="23"/>
      <c r="B21" s="20"/>
      <c r="C21" s="20"/>
      <c r="F21" s="25"/>
      <c r="G21" s="25"/>
      <c r="H21" s="25"/>
      <c r="I21" s="25"/>
      <c r="J21" s="25"/>
      <c r="K21" s="25"/>
      <c r="L21" s="25"/>
      <c r="M21" s="25">
        <f>U18+1</f>
        <v>2017</v>
      </c>
      <c r="N21" s="25"/>
      <c r="O21" s="25">
        <v>2012</v>
      </c>
      <c r="P21" s="25"/>
      <c r="Q21" s="25"/>
      <c r="R21" s="25">
        <f>R20</f>
        <v>2016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>
      <c r="A22" s="23"/>
      <c r="B22" s="20"/>
      <c r="C22" s="20"/>
      <c r="F22" s="25"/>
      <c r="G22" s="25"/>
      <c r="H22" s="25"/>
      <c r="I22" s="25" t="s">
        <v>13</v>
      </c>
      <c r="J22" s="25"/>
      <c r="K22" s="25"/>
      <c r="L22" s="25"/>
      <c r="M22" s="25"/>
      <c r="N22" s="25"/>
      <c r="O22" s="25">
        <v>2013</v>
      </c>
      <c r="P22" s="25"/>
      <c r="Q22" s="25"/>
      <c r="R22" s="25">
        <f>R21</f>
        <v>2016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5.75">
      <c r="A23" s="23"/>
      <c r="B23" s="20"/>
      <c r="C23" s="20"/>
      <c r="F23" s="25"/>
      <c r="G23" s="25"/>
      <c r="H23" s="25"/>
      <c r="I23" s="25" t="s">
        <v>14</v>
      </c>
      <c r="J23" s="25"/>
      <c r="K23" s="25"/>
      <c r="L23" s="25"/>
      <c r="M23" s="25"/>
      <c r="N23" s="25"/>
      <c r="O23" s="25">
        <v>2014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5.75">
      <c r="A24" s="23"/>
      <c r="B24" s="20"/>
      <c r="C24" s="20"/>
      <c r="F24" s="25"/>
      <c r="G24" s="25"/>
      <c r="H24" s="25"/>
      <c r="I24" s="25" t="s">
        <v>15</v>
      </c>
      <c r="J24" s="25"/>
      <c r="K24" s="25"/>
      <c r="L24" s="25"/>
      <c r="M24" s="25"/>
      <c r="N24" s="25"/>
      <c r="O24" s="25">
        <v>2015</v>
      </c>
      <c r="P24" s="25"/>
      <c r="Q24" s="25"/>
      <c r="R24" s="25" t="str">
        <f>CONCATENATE(M8,"/ ",R20)</f>
        <v>JUL/ 2016</v>
      </c>
      <c r="S24" s="111" t="s">
        <v>25</v>
      </c>
      <c r="T24" s="25"/>
      <c r="U24" s="25" t="str">
        <f>CONCATENATE("w.e.f  ",R24)</f>
        <v>w.e.f  JUL/ 2016</v>
      </c>
      <c r="V24" s="25"/>
      <c r="W24" s="25"/>
      <c r="X24" s="25"/>
      <c r="Y24" s="25"/>
      <c r="Z24" s="25"/>
      <c r="AA24" s="114"/>
      <c r="AB24" s="114"/>
      <c r="AC24" s="114"/>
      <c r="AD24" s="25"/>
    </row>
    <row r="25" spans="1:30" ht="15.75">
      <c r="A25" s="23"/>
      <c r="B25" s="20"/>
      <c r="C25" s="20"/>
      <c r="F25" s="25"/>
      <c r="G25" s="25"/>
      <c r="H25" s="25"/>
      <c r="I25" s="25" t="s">
        <v>16</v>
      </c>
      <c r="J25" s="25"/>
      <c r="K25" s="25"/>
      <c r="L25" s="25" t="str">
        <f>CONCATENATE(IF(O12="DEC",INDEX(I22:I33,J36),L15))</f>
        <v>SEP</v>
      </c>
      <c r="M25" s="25"/>
      <c r="N25" s="25"/>
      <c r="O25" s="25">
        <v>2016</v>
      </c>
      <c r="P25" s="25"/>
      <c r="Q25" s="25"/>
      <c r="R25" s="25"/>
      <c r="S25" s="111"/>
      <c r="T25" s="25"/>
      <c r="U25" s="25"/>
      <c r="V25" s="25"/>
      <c r="W25" s="25"/>
      <c r="X25" s="25"/>
      <c r="Y25" s="25"/>
      <c r="Z25" s="25"/>
      <c r="AA25" s="115"/>
      <c r="AB25" s="115"/>
      <c r="AC25" s="114"/>
      <c r="AD25" s="25"/>
    </row>
    <row r="26" spans="1:30" ht="15.75">
      <c r="A26" s="23"/>
      <c r="B26" s="20"/>
      <c r="C26" s="20"/>
      <c r="F26" s="25"/>
      <c r="G26" s="25"/>
      <c r="H26" s="25"/>
      <c r="I26" s="25" t="s">
        <v>17</v>
      </c>
      <c r="J26" s="25"/>
      <c r="K26" s="25"/>
      <c r="L26" s="25"/>
      <c r="M26" s="25"/>
      <c r="N26" s="25"/>
      <c r="O26" s="25">
        <v>2017</v>
      </c>
      <c r="P26" s="25"/>
      <c r="Q26" s="25"/>
      <c r="R26" s="25" t="str">
        <f>CONCATENATE(M10,"/ ",R22)</f>
        <v>AUG/ 2016</v>
      </c>
      <c r="S26" s="111" t="s">
        <v>25</v>
      </c>
      <c r="T26" s="25"/>
      <c r="U26" s="25"/>
      <c r="V26" s="25"/>
      <c r="W26" s="25"/>
      <c r="X26" s="25"/>
      <c r="Y26" s="25"/>
      <c r="Z26" s="25"/>
      <c r="AA26" s="114"/>
      <c r="AB26" s="114"/>
      <c r="AC26" s="114"/>
      <c r="AD26" s="25"/>
    </row>
    <row r="27" spans="1:30" ht="15.75">
      <c r="A27" s="23"/>
      <c r="B27" s="20"/>
      <c r="C27" s="20"/>
      <c r="F27" s="25"/>
      <c r="G27" s="25"/>
      <c r="H27" s="25"/>
      <c r="I27" s="25" t="s">
        <v>18</v>
      </c>
      <c r="J27" s="25"/>
      <c r="K27" s="25"/>
      <c r="L27" s="25"/>
      <c r="M27" s="25"/>
      <c r="N27" s="25"/>
      <c r="O27" s="25">
        <v>2018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5.75">
      <c r="A28" s="23"/>
      <c r="B28" s="20"/>
      <c r="C28" s="20"/>
      <c r="F28" s="25"/>
      <c r="G28" s="25"/>
      <c r="H28" s="25"/>
      <c r="I28" s="25" t="s">
        <v>19</v>
      </c>
      <c r="J28" s="25"/>
      <c r="K28" s="25"/>
      <c r="L28" s="25"/>
      <c r="M28" s="25"/>
      <c r="N28" s="25"/>
      <c r="O28" s="25">
        <v>2019</v>
      </c>
      <c r="P28" s="25"/>
      <c r="Q28" s="25"/>
      <c r="R28" s="25"/>
      <c r="S28" s="25"/>
      <c r="T28" s="25"/>
      <c r="U28" s="25">
        <f>IF(U18&lt;K18,SUM(12+Q12),IF(U18=K18,Q12))</f>
        <v>14</v>
      </c>
      <c r="V28" s="25"/>
      <c r="W28" s="25" t="s">
        <v>47</v>
      </c>
      <c r="X28" s="25">
        <f>PF+1</f>
        <v>15</v>
      </c>
      <c r="Y28" s="25"/>
      <c r="Z28" s="25" t="str">
        <f>CONCATENATE("For CPS Holders"," ",X28,"(Months)")</f>
        <v>For CPS Holders 15(Months)</v>
      </c>
      <c r="AA28" s="25"/>
      <c r="AB28" s="25"/>
      <c r="AC28" s="25"/>
      <c r="AD28" s="25"/>
    </row>
    <row r="29" spans="1:30" ht="15.75">
      <c r="A29" s="23"/>
      <c r="B29" s="20"/>
      <c r="C29" s="20"/>
      <c r="F29" s="25"/>
      <c r="G29" s="25"/>
      <c r="H29" s="25"/>
      <c r="I29" s="25" t="s">
        <v>20</v>
      </c>
      <c r="J29" s="25"/>
      <c r="K29" s="25"/>
      <c r="L29" s="25"/>
      <c r="M29" s="25"/>
      <c r="N29" s="25"/>
      <c r="O29" s="25">
        <v>2020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5.75">
      <c r="A30" s="23"/>
      <c r="B30" s="20"/>
      <c r="C30" s="20"/>
      <c r="F30" s="25"/>
      <c r="G30" s="25"/>
      <c r="H30" s="25"/>
      <c r="I30" s="25" t="s">
        <v>21</v>
      </c>
      <c r="J30" s="25"/>
      <c r="K30" s="25"/>
      <c r="L30" s="25"/>
      <c r="M30" s="25"/>
      <c r="N30" s="25"/>
      <c r="O30" s="25">
        <v>2021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5.75">
      <c r="A31" s="23"/>
      <c r="B31" s="20"/>
      <c r="C31" s="20"/>
      <c r="F31" s="25"/>
      <c r="G31" s="25"/>
      <c r="H31" s="25"/>
      <c r="I31" s="25" t="s">
        <v>22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>
      <c r="A32" s="23"/>
      <c r="B32" s="20"/>
      <c r="C32" s="20"/>
      <c r="F32" s="25"/>
      <c r="G32" s="25"/>
      <c r="H32" s="25"/>
      <c r="I32" s="25" t="s">
        <v>23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5.75">
      <c r="A33" s="23"/>
      <c r="B33" s="20"/>
      <c r="C33" s="20"/>
      <c r="F33" s="25"/>
      <c r="G33" s="25"/>
      <c r="H33" s="25"/>
      <c r="I33" s="25" t="s">
        <v>24</v>
      </c>
      <c r="J33" s="25"/>
      <c r="K33" s="25"/>
      <c r="L33" s="25"/>
      <c r="M33" s="25"/>
      <c r="N33" s="25"/>
      <c r="O33" s="25"/>
      <c r="P33" s="25"/>
      <c r="Q33" s="25"/>
      <c r="R33" s="25" t="str">
        <f>CONCATENATE("PF/CPS Credit From:-"," ",R24," ","To"," ",X14," (",PF," ",M34,")")</f>
        <v>PF/CPS Credit From:- JUL/ 2016 To SEP 2017 (14 months)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7" ht="15.75">
      <c r="A34" s="23"/>
      <c r="B34" s="20"/>
      <c r="C34" s="20"/>
      <c r="F34" s="25"/>
      <c r="G34" s="25"/>
      <c r="H34" s="25"/>
      <c r="I34" s="25"/>
      <c r="J34" s="25"/>
      <c r="K34" s="25"/>
      <c r="L34" s="25"/>
      <c r="M34" s="25" t="str">
        <f>IF(PF=1,"month","months")</f>
        <v>months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K34" s="25"/>
    </row>
    <row r="35" spans="1:30" ht="15.75">
      <c r="A35" s="23"/>
      <c r="B35" s="20"/>
      <c r="C35" s="20"/>
      <c r="F35" s="25"/>
      <c r="G35" s="25"/>
      <c r="H35" s="25"/>
      <c r="I35" s="25"/>
      <c r="J35" s="25"/>
      <c r="K35" s="25"/>
      <c r="L35" s="25">
        <v>1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>
      <c r="A36" s="23"/>
      <c r="B36" s="20"/>
      <c r="C36" s="20"/>
      <c r="F36" s="25"/>
      <c r="G36" s="25"/>
      <c r="H36" s="25"/>
      <c r="I36" s="25"/>
      <c r="J36" s="25">
        <v>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5.75">
      <c r="A37" s="23"/>
      <c r="B37" s="20"/>
      <c r="C37" s="2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 t="str">
        <f>CONCATENATE("Cash from:-"," ",L25)</f>
        <v>Cash from:- SEP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5.75">
      <c r="A38" s="23"/>
      <c r="B38" s="20"/>
      <c r="C38" s="20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5.75">
      <c r="A39" s="23"/>
      <c r="B39" s="20"/>
      <c r="C39" s="20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5.75">
      <c r="A40" s="23"/>
      <c r="B40" s="20"/>
      <c r="C40" s="20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5.75">
      <c r="A41" s="23"/>
      <c r="B41" s="20"/>
      <c r="C41" s="20"/>
      <c r="F41" s="25"/>
      <c r="G41" s="25"/>
      <c r="H41" s="25"/>
      <c r="I41" s="25"/>
      <c r="J41" s="25" t="s">
        <v>26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5.75">
      <c r="A42" s="23"/>
      <c r="B42" s="20"/>
      <c r="C42" s="2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15.75">
      <c r="A43" s="23"/>
      <c r="B43" s="20"/>
      <c r="C43" s="2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15.75">
      <c r="A44" s="23"/>
      <c r="B44" s="20"/>
      <c r="C44" s="20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ht="15.75">
      <c r="A45" s="23"/>
      <c r="B45" s="20"/>
      <c r="C45" s="20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 t="str">
        <f>CONCATENATE(O46," ",R24," ","To"," ",L25,"/",X12)</f>
        <v>CPS holders 10% to CPS and 90% Cash from  JUL/ 2016 To SEP/2017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5.75">
      <c r="A46" s="23"/>
      <c r="B46" s="20"/>
      <c r="C46" s="20"/>
      <c r="F46" s="25"/>
      <c r="G46" s="25"/>
      <c r="H46" s="25"/>
      <c r="I46" s="25"/>
      <c r="J46" s="25"/>
      <c r="K46" s="25"/>
      <c r="L46" s="25"/>
      <c r="M46" s="25"/>
      <c r="N46" s="25"/>
      <c r="O46" s="25" t="s">
        <v>34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5.75">
      <c r="A47" s="23"/>
      <c r="B47" s="20"/>
      <c r="C47" s="20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5.75">
      <c r="A48" s="23"/>
      <c r="B48" s="20"/>
      <c r="C48" s="20"/>
      <c r="F48" s="25"/>
      <c r="G48" s="25"/>
      <c r="H48" s="25"/>
      <c r="I48" s="25"/>
      <c r="J48" s="25"/>
      <c r="K48" s="25"/>
      <c r="L48" s="25"/>
      <c r="M48" s="25"/>
      <c r="N48" s="25"/>
      <c r="O48" s="25" t="str">
        <f>CONCATENATE("PF holders "," ","Cash From"," ",'123'!G18)</f>
        <v>PF holders  Cash From SEP 2017 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6:30" ht="1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6:30" ht="15"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6:30" ht="15"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6:30" ht="15"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6:30" ht="15"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6:30" ht="15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shine computers</cp:lastModifiedBy>
  <cp:lastPrinted>2016-02-11T16:28:26Z</cp:lastPrinted>
  <dcterms:created xsi:type="dcterms:W3CDTF">2013-06-14T23:20:46Z</dcterms:created>
  <dcterms:modified xsi:type="dcterms:W3CDTF">2017-08-10T15:06:12Z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